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alem (1)" sheetId="1" r:id="rId1"/>
    <sheet name="Salem (2)" sheetId="2" r:id="rId2"/>
    <sheet name="Process" sheetId="3" r:id="rId3"/>
    <sheet name="Salem Manpower" sheetId="4" r:id="rId4"/>
    <sheet name="Annual Plan" sheetId="5" r:id="rId5"/>
    <sheet name="Salem (3)" sheetId="6" r:id="rId6"/>
    <sheet name="Sheet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 localSheetId="0">'[9]tbc'!#REF!</definedName>
    <definedName name="\a">'[9]tbc'!#REF!</definedName>
    <definedName name="_Key1" localSheetId="0" hidden="1">'[2]JISCO'!#REF!</definedName>
    <definedName name="_Key1" hidden="1">'[2]JISCO'!#REF!</definedName>
    <definedName name="_Key2" localSheetId="0" hidden="1">'[2]JISCO'!#REF!</definedName>
    <definedName name="_Key2" hidden="1">'[2]JISCO'!#REF!</definedName>
    <definedName name="_Order1" hidden="1">0</definedName>
    <definedName name="_Order2" hidden="1">0</definedName>
    <definedName name="_Table2_In1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hidden="1">#REF!</definedName>
    <definedName name="aa" localSheetId="0">'[8]tbc'!#REF!</definedName>
    <definedName name="aa">'[8]tbc'!#REF!</definedName>
    <definedName name="abc" localSheetId="0">'[28]tbc'!#REF!</definedName>
    <definedName name="abc">'[28]tbc'!#REF!</definedName>
    <definedName name="ABND">#REF!</definedName>
    <definedName name="accno" localSheetId="2">'[32]Trial Balance'!$A:$D</definedName>
    <definedName name="accno" localSheetId="0">'[32]Trial Balance'!$A:$D</definedName>
    <definedName name="accno" localSheetId="1">'[32]Trial Balance'!$A:$D</definedName>
    <definedName name="accno" localSheetId="3">'[32]Trial Balance'!$A:$D</definedName>
    <definedName name="accno">#REF!</definedName>
    <definedName name="account">#REF!</definedName>
    <definedName name="acno">#REF!</definedName>
    <definedName name="adate">#REF!</definedName>
    <definedName name="annex">#REF!</definedName>
    <definedName name="Annex_6">#REF!</definedName>
    <definedName name="AS2DocOpenMode" hidden="1">"AS2DocumentEdit"</definedName>
    <definedName name="asim">#REF!</definedName>
    <definedName name="ATS">'[20]dues'!$B$4</definedName>
    <definedName name="BACK_A">'[24]AcqIS:AcqBSCF'!$A$54:$N$55</definedName>
    <definedName name="Balancesheet">#REF!</definedName>
    <definedName name="barclays">#REF!</definedName>
    <definedName name="bardes">#REF!</definedName>
    <definedName name="bdate">#REF!</definedName>
    <definedName name="BLPH1" localSheetId="0" hidden="1">#REF!</definedName>
    <definedName name="BLPH1" localSheetId="5" hidden="1">#REF!</definedName>
    <definedName name="BLPH1" hidden="1">#REF!</definedName>
    <definedName name="bs">#REF!</definedName>
    <definedName name="CalDate" localSheetId="0">'[26]Setting'!#REF!</definedName>
    <definedName name="CalDate" localSheetId="5">'[26]Setting'!#REF!</definedName>
    <definedName name="CalDate">'[26]Setting'!#REF!</definedName>
    <definedName name="caprl">#REF!</definedName>
    <definedName name="Cash_Bank">#REF!</definedName>
    <definedName name="cashflow">#REF!</definedName>
    <definedName name="cf">#REF!</definedName>
    <definedName name="ci">'[15]icici'!$B$4</definedName>
    <definedName name="CL_Provision">#REF!</definedName>
    <definedName name="combank">#REF!</definedName>
    <definedName name="consolidated">'[17]Int - Cum02'!$A$57:$O$103</definedName>
    <definedName name="COP">#REF!</definedName>
    <definedName name="copbof">#REF!</definedName>
    <definedName name="copccp">#REF!</definedName>
    <definedName name="copcorex">#REF!</definedName>
    <definedName name="cophsm">#REF!</definedName>
    <definedName name="coppellet">#REF!</definedName>
    <definedName name="copsum">#REF!</definedName>
    <definedName name="Cost_of_Mat">#REF!</definedName>
    <definedName name="costvar">#REF!</definedName>
    <definedName name="date">#REF!</definedName>
    <definedName name="debt">#REF!</definedName>
    <definedName name="Debtors">#REF!</definedName>
    <definedName name="detail">#REF!</definedName>
    <definedName name="Disburse_DL" localSheetId="0">#REF!</definedName>
    <definedName name="Disburse_DL" localSheetId="5">#REF!</definedName>
    <definedName name="Disburse_DL">#REF!</definedName>
    <definedName name="dispp">#REF!</definedName>
    <definedName name="DM">'[20]dues'!$B$5</definedName>
    <definedName name="doccorex1">#REF!</definedName>
    <definedName name="doccorex2">#REF!</definedName>
    <definedName name="dochsm">#REF!</definedName>
    <definedName name="docpellet">#REF!</definedName>
    <definedName name="Dollar">#REF!</definedName>
    <definedName name="dr">'[15]icici'!$C$3</definedName>
    <definedName name="dri">#REF!</definedName>
    <definedName name="drs">#REF!</definedName>
    <definedName name="duty_hr">#REF!</definedName>
    <definedName name="edc">#REF!</definedName>
    <definedName name="ee">#REF!</definedName>
    <definedName name="Eur">#REF!</definedName>
    <definedName name="EXIMUS">#REF!</definedName>
    <definedName name="ExportFile" localSheetId="4">'Annual Plan'!ExportFile</definedName>
    <definedName name="ExportFile" localSheetId="5">'Salem (3)'!ExportFile</definedName>
    <definedName name="ExportFile" localSheetId="3">'Salem Manpower'!ExportFile</definedName>
    <definedName name="ExportFile">[0]!ExportFile</definedName>
    <definedName name="fc">#REF!</definedName>
    <definedName name="fclbardes">#REF!</definedName>
    <definedName name="fclbarex">#REF!</definedName>
    <definedName name="fclcombk">#REF!</definedName>
    <definedName name="fcledc">#REF!</definedName>
    <definedName name="fclins">#REF!</definedName>
    <definedName name="FCLint">#REF!</definedName>
    <definedName name="fclrzb1">#REF!</definedName>
    <definedName name="fclrzb2">#REF!</definedName>
    <definedName name="fclsbf">#REF!</definedName>
    <definedName name="fclsbl">#REF!</definedName>
    <definedName name="fclsocgen">#REF!</definedName>
    <definedName name="fclsum">#REF!</definedName>
    <definedName name="fclusexim">#REF!</definedName>
    <definedName name="fflow">#REF!</definedName>
    <definedName name="fib">#REF!</definedName>
    <definedName name="Fixed_Assets">#REF!</definedName>
    <definedName name="flows">#REF!</definedName>
    <definedName name="forecourt_staff_urban">#REF!</definedName>
    <definedName name="FRF">'[20]dues'!$B$6</definedName>
    <definedName name="FundAnalysis">#REF!</definedName>
    <definedName name="fundflow">#REF!</definedName>
    <definedName name="FX">#REF!</definedName>
    <definedName name="g">#REF!</definedName>
    <definedName name="glance_1">#REF!</definedName>
    <definedName name="glance_2">#REF!</definedName>
    <definedName name="I10642357">#REF!</definedName>
    <definedName name="idci">#REF!</definedName>
    <definedName name="ImportFile" localSheetId="4">'Annual Plan'!ImportFile</definedName>
    <definedName name="ImportFile" localSheetId="5">'Salem (3)'!ImportFile</definedName>
    <definedName name="ImportFile" localSheetId="3">'Salem Manpower'!ImportFile</definedName>
    <definedName name="ImportFile">[0]!ImportFile</definedName>
    <definedName name="institution" localSheetId="0">#REF!</definedName>
    <definedName name="institution">#REF!</definedName>
    <definedName name="institutionwise">#REF!</definedName>
    <definedName name="int_profit">#REF!</definedName>
    <definedName name="Interest">#REF!</definedName>
    <definedName name="Inventory">#REF!</definedName>
    <definedName name="Investments">#REF!</definedName>
    <definedName name="Item">'[14]Opinion'!$A$1:$D$54</definedName>
    <definedName name="lib">'[21]options'!$B$31</definedName>
    <definedName name="limits">#REF!</definedName>
    <definedName name="Loans_N_Advances">#REF!</definedName>
    <definedName name="Manu_Exp">#REF!</definedName>
    <definedName name="me">"Button 5"</definedName>
    <definedName name="Misc_Exp_Not_WO">#REF!</definedName>
    <definedName name="mof">#REF!</definedName>
    <definedName name="name">'[14]List of Vendors'!$A$1:$D$282</definedName>
    <definedName name="Naturewise">#REF!</definedName>
    <definedName name="Notification">'[14]Opinion'!$B$1:$B$29</definedName>
    <definedName name="Other_expenses">#REF!</definedName>
    <definedName name="Other_Income">#REF!</definedName>
    <definedName name="overdue">#REF!</definedName>
    <definedName name="overdues">#REF!</definedName>
    <definedName name="Place">'[14]List of Vendors'!$A$284:$C$286</definedName>
    <definedName name="ploss2">#REF!</definedName>
    <definedName name="ppp" localSheetId="4">'Annual Plan'!ppp</definedName>
    <definedName name="ppp" localSheetId="5">'Salem (3)'!ppp</definedName>
    <definedName name="ppp" localSheetId="3">'Salem Manpower'!ppp</definedName>
    <definedName name="ppp">[0]!ppp</definedName>
    <definedName name="Present">#REF!</definedName>
    <definedName name="price">'[24]Sens'!$O$11</definedName>
    <definedName name="PRINT_AREA_MI">#REF!</definedName>
    <definedName name="_xlnm.Print_Titles" localSheetId="4">'Annual Plan'!$3:$3</definedName>
    <definedName name="_xlnm.Print_Titles" localSheetId="5">'Salem (3)'!$4:$5</definedName>
    <definedName name="_xlnm.Print_Titles" localSheetId="3">'Salem Manpower'!$3:$3</definedName>
    <definedName name="Print1">'[25]COMPS'!$A$1:$V$102</definedName>
    <definedName name="profitability">#REF!</definedName>
    <definedName name="ProImportExport.ImportFile" localSheetId="4">'Annual Plan'!ProImportExport.ImportFile</definedName>
    <definedName name="ProImportExport.ImportFile" localSheetId="5">'Salem (3)'!ProImportExport.ImportFile</definedName>
    <definedName name="ProImportExport.ImportFile" localSheetId="3">'Salem Manpower'!ProImportExport.ImportFile</definedName>
    <definedName name="ProImportExport.ImportFile">[0]!ProImportExport.ImportFile</definedName>
    <definedName name="ProImportExport.SaveNewFile" localSheetId="4">'Annual Plan'!ProImportExport.SaveNewFile</definedName>
    <definedName name="ProImportExport.SaveNewFile" localSheetId="5">'Salem (3)'!ProImportExport.SaveNewFile</definedName>
    <definedName name="ProImportExport.SaveNewFile" localSheetId="3">'Salem Manpower'!ProImportExport.SaveNewFile</definedName>
    <definedName name="ProImportExport.SaveNewFile">[0]!ProImportExport.SaveNewFile</definedName>
    <definedName name="proposal">#REF!</definedName>
    <definedName name="PWC">#REF!</definedName>
    <definedName name="qqq" localSheetId="4">'Annual Plan'!qqq</definedName>
    <definedName name="qqq" localSheetId="5">'Salem (3)'!qqq</definedName>
    <definedName name="qqq" localSheetId="3">'Salem Manpower'!qqq</definedName>
    <definedName name="qqq">[0]!qqq</definedName>
    <definedName name="reschedulement">#REF!</definedName>
    <definedName name="RUPEE">#REF!</definedName>
    <definedName name="rzb1">#REF!</definedName>
    <definedName name="rzb2">#REF!</definedName>
    <definedName name="s">#REF!</definedName>
    <definedName name="S_Debtors">#REF!</definedName>
    <definedName name="sa" localSheetId="0">#REF!</definedName>
    <definedName name="sa">#REF!</definedName>
    <definedName name="Sales_Grping">#REF!</definedName>
    <definedName name="Sanction_DL">#REF!</definedName>
    <definedName name="SaveNewFile" localSheetId="4">'Annual Plan'!SaveNewFile</definedName>
    <definedName name="SaveNewFile" localSheetId="5">'Salem (3)'!SaveNewFile</definedName>
    <definedName name="SaveNewFile" localSheetId="3">'Salem Manpower'!SaveNewFile</definedName>
    <definedName name="SaveNewFile">[0]!SaveNewFile</definedName>
    <definedName name="sbf">#REF!</definedName>
    <definedName name="sbl">#REF!</definedName>
    <definedName name="SECH5A" localSheetId="0">'[11]CA_and_CL_2002_proj_opn(2001-0)'!#REF!</definedName>
    <definedName name="SECH5A" localSheetId="5">'[11]CA_and_CL_2002_proj_opn(2001-0)'!#REF!</definedName>
    <definedName name="SECH5A">'[11]CA_and_CL_2002_proj_opn(2001-0)'!#REF!</definedName>
    <definedName name="Servicingsummary" localSheetId="0">'[29]proposallinked'!#REF!</definedName>
    <definedName name="Servicingsummary" localSheetId="5">'[29]proposallinked'!#REF!</definedName>
    <definedName name="Servicingsummary">'[29]proposallinked'!#REF!</definedName>
    <definedName name="socgen">#REF!</definedName>
    <definedName name="ss">#REF!</definedName>
    <definedName name="staff_sal">#REF!</definedName>
    <definedName name="Statement">#REF!</definedName>
    <definedName name="STATEMENT_OF_FUND_REQUIREMENT__Rs._in_crores">#REF!</definedName>
    <definedName name="Summarised">#REF!</definedName>
    <definedName name="summarrised">#REF!</definedName>
    <definedName name="summary">#REF!</definedName>
    <definedName name="tb1" localSheetId="4">'Annual Plan'!tb1</definedName>
    <definedName name="tb1" localSheetId="5">'Salem (3)'!tb1</definedName>
    <definedName name="tb1" localSheetId="3">'Salem Manpower'!tb1</definedName>
    <definedName name="tb1">[0]!tb1</definedName>
    <definedName name="TBC_2002">#REF!</definedName>
    <definedName name="tog1">#REF!</definedName>
    <definedName name="urban_kiosk_to" localSheetId="0">#REF!</definedName>
    <definedName name="urban_kiosk_to" localSheetId="5">#REF!</definedName>
    <definedName name="urban_kiosk_to">#REF!</definedName>
    <definedName name="urban_shop_TO" localSheetId="0">#REF!</definedName>
    <definedName name="urban_shop_TO" localSheetId="5">#REF!</definedName>
    <definedName name="urban_shop_TO">#REF!</definedName>
    <definedName name="USD">'[20]dues'!$B$3</definedName>
    <definedName name="UseEPS" localSheetId="0">'[26]Setting'!#REF!</definedName>
    <definedName name="UseEPS" localSheetId="5">'[26]Setting'!#REF!</definedName>
    <definedName name="UseEPS">'[26]Setting'!#REF!</definedName>
    <definedName name="usexim">#REF!</definedName>
    <definedName name="value">#REF!</definedName>
    <definedName name="vdfv">'[27]Setting'!$I$11</definedName>
    <definedName name="WIP">#REF!</definedName>
  </definedNames>
  <calcPr fullCalcOnLoad="1"/>
</workbook>
</file>

<file path=xl/comments5.xml><?xml version="1.0" encoding="utf-8"?>
<comments xmlns="http://schemas.openxmlformats.org/spreadsheetml/2006/main">
  <authors>
    <author>JSW</author>
  </authors>
  <commentList>
    <comment ref="R4" authorId="0">
      <text>
        <r>
          <rPr>
            <b/>
            <sz val="8"/>
            <rFont val="Tahoma"/>
            <family val="0"/>
          </rPr>
          <t>JSW:</t>
        </r>
        <r>
          <rPr>
            <sz val="8"/>
            <rFont val="Tahoma"/>
            <family val="0"/>
          </rPr>
          <t xml:space="preserve">
From 15th July</t>
        </r>
      </text>
    </comment>
  </commentList>
</comments>
</file>

<file path=xl/comments6.xml><?xml version="1.0" encoding="utf-8"?>
<comments xmlns="http://schemas.openxmlformats.org/spreadsheetml/2006/main">
  <authors>
    <author>ABC</author>
    <author>JSW</author>
  </authors>
  <commentList>
    <comment ref="J6" authorId="0">
      <text>
        <r>
          <rPr>
            <b/>
            <sz val="8"/>
            <rFont val="Tahoma"/>
            <family val="2"/>
          </rPr>
          <t>ABC:</t>
        </r>
        <r>
          <rPr>
            <sz val="8"/>
            <rFont val="Tahoma"/>
            <family val="2"/>
          </rPr>
          <t xml:space="preserve">
Pre audit of payments
</t>
        </r>
      </text>
    </comment>
    <comment ref="J18" authorId="0">
      <text>
        <r>
          <rPr>
            <b/>
            <sz val="8"/>
            <rFont val="Tahoma"/>
            <family val="2"/>
          </rPr>
          <t>ABC:</t>
        </r>
        <r>
          <rPr>
            <sz val="8"/>
            <rFont val="Tahoma"/>
            <family val="2"/>
          </rPr>
          <t xml:space="preserve">
complex calculation</t>
        </r>
      </text>
    </comment>
    <comment ref="M23" authorId="0">
      <text>
        <r>
          <rPr>
            <b/>
            <sz val="8"/>
            <rFont val="Tahoma"/>
            <family val="2"/>
          </rPr>
          <t>ABC:</t>
        </r>
        <r>
          <rPr>
            <sz val="8"/>
            <rFont val="Tahoma"/>
            <family val="2"/>
          </rPr>
          <t xml:space="preserve">
pre audit
</t>
        </r>
      </text>
    </comment>
    <comment ref="M26" authorId="0">
      <text>
        <r>
          <rPr>
            <b/>
            <sz val="8"/>
            <rFont val="Tahoma"/>
            <family val="2"/>
          </rPr>
          <t>ABC:</t>
        </r>
        <r>
          <rPr>
            <sz val="8"/>
            <rFont val="Tahoma"/>
            <family val="2"/>
          </rPr>
          <t xml:space="preserve">
pre audit
</t>
        </r>
      </text>
    </comment>
    <comment ref="J30" authorId="1">
      <text>
        <r>
          <rPr>
            <b/>
            <sz val="8"/>
            <rFont val="Tahoma"/>
            <family val="2"/>
          </rPr>
          <t>JSW:</t>
        </r>
        <r>
          <rPr>
            <sz val="8"/>
            <rFont val="Tahoma"/>
            <family val="2"/>
          </rPr>
          <t xml:space="preserve">
cash &amp; carry</t>
        </r>
      </text>
    </comment>
  </commentList>
</comments>
</file>

<file path=xl/sharedStrings.xml><?xml version="1.0" encoding="utf-8"?>
<sst xmlns="http://schemas.openxmlformats.org/spreadsheetml/2006/main" count="677" uniqueCount="359">
  <si>
    <t>Value</t>
  </si>
  <si>
    <t xml:space="preserve">Business </t>
  </si>
  <si>
    <t>Control</t>
  </si>
  <si>
    <t>Exposure</t>
  </si>
  <si>
    <t>Frequency</t>
  </si>
  <si>
    <t>Group</t>
  </si>
  <si>
    <t>(Crore)</t>
  </si>
  <si>
    <t>Risk</t>
  </si>
  <si>
    <t>(BR X CR)</t>
  </si>
  <si>
    <t>Total</t>
  </si>
  <si>
    <t>Fixed Assets</t>
  </si>
  <si>
    <t>Projects</t>
  </si>
  <si>
    <t>Inventory</t>
  </si>
  <si>
    <t>Utilities</t>
  </si>
  <si>
    <t>Logistics</t>
  </si>
  <si>
    <t>Loans &amp; Advances</t>
  </si>
  <si>
    <t>Accounts Payable</t>
  </si>
  <si>
    <t>Procurement</t>
  </si>
  <si>
    <t>HR &amp; Payroll</t>
  </si>
  <si>
    <t xml:space="preserve"> </t>
  </si>
  <si>
    <t>Sl No.</t>
  </si>
  <si>
    <t>Business Process</t>
  </si>
  <si>
    <t>Sub- Process</t>
  </si>
  <si>
    <t>Fixed Assets Register, Asset Classifications</t>
  </si>
  <si>
    <t>Fixed Assets Additions, disposals, transfer and retirement</t>
  </si>
  <si>
    <t>Capex Budget and Approval mechanism, reporting of assets disposed</t>
  </si>
  <si>
    <t>Reconcile Fixed Asset additions with budgeted capital expenditure</t>
  </si>
  <si>
    <t>Accounting /Authorization of fixed assets at the time of disposal</t>
  </si>
  <si>
    <t xml:space="preserve">Physical verification of fixed assets </t>
  </si>
  <si>
    <t>Write off of Fixed Assets</t>
  </si>
  <si>
    <t>Assets not in use/ impairment/ compliance to Acounting Standards</t>
  </si>
  <si>
    <t>Average Rating</t>
  </si>
  <si>
    <t>Project</t>
  </si>
  <si>
    <t>Feasibility studies &amp; Approval mechanism</t>
  </si>
  <si>
    <t>Project budgeting and allocation of project codes</t>
  </si>
  <si>
    <t>Work Contracts</t>
  </si>
  <si>
    <t>Purchase of material</t>
  </si>
  <si>
    <t xml:space="preserve">Modifications and Scope change </t>
  </si>
  <si>
    <t>Reconciliation of  material given to contractors</t>
  </si>
  <si>
    <t>Clearing &amp; Forwarding of imported material</t>
  </si>
  <si>
    <t>Liquidated  Damages</t>
  </si>
  <si>
    <t>Statutory compliances</t>
  </si>
  <si>
    <t xml:space="preserve">Project Progress Reporting, Cost and time overruns  </t>
  </si>
  <si>
    <t>Closure of Project, Insurance</t>
  </si>
  <si>
    <t>Sale of scrap</t>
  </si>
  <si>
    <t>Custody of project drawings and other documents</t>
  </si>
  <si>
    <t>Project test certification, Performance bank guarantee and retention</t>
  </si>
  <si>
    <t>Post completion reviews/ actual ROI, payback reviews</t>
  </si>
  <si>
    <t>Inter Unit</t>
  </si>
  <si>
    <t>Inter Unit Reconciliations</t>
  </si>
  <si>
    <t>Resolution of pending items in reconciliation</t>
  </si>
  <si>
    <t>Provisions for pending revenue items in reconciliation</t>
  </si>
  <si>
    <t>Balance Confirmations</t>
  </si>
  <si>
    <t>Policy</t>
  </si>
  <si>
    <t>GRN</t>
  </si>
  <si>
    <t>Issue</t>
  </si>
  <si>
    <t>Physical Verification &amp; Reconciliation</t>
  </si>
  <si>
    <t>Return to vendors</t>
  </si>
  <si>
    <t xml:space="preserve">Slow &amp; Non moving </t>
  </si>
  <si>
    <t>Stores Inventory ageing, Valuation of stores Inventory</t>
  </si>
  <si>
    <t>Control over scrap</t>
  </si>
  <si>
    <t>Perpetual Inventory system</t>
  </si>
  <si>
    <t>Consumption accounting</t>
  </si>
  <si>
    <t>Standard Vs Actual</t>
  </si>
  <si>
    <t>Provisions</t>
  </si>
  <si>
    <t>Distribution and Transit Losses</t>
  </si>
  <si>
    <t>Quality Assurance</t>
  </si>
  <si>
    <t>Calibration Process</t>
  </si>
  <si>
    <t>Despatch planning-Freight comparision - road and railway</t>
  </si>
  <si>
    <t>Rate contract with Transporters and its compliances</t>
  </si>
  <si>
    <t>Freight bill passing system and its accounting treatment</t>
  </si>
  <si>
    <t>Advance payment, Provision for Freight bills not received</t>
  </si>
  <si>
    <t>Lodging, receiving &amp; pending cases for transit claims/ insurance claims</t>
  </si>
  <si>
    <t>Contract for clearing &amp; forwarding charges</t>
  </si>
  <si>
    <t>Exports- Bill passing &amp; accounting for clearing &amp; forwarding charges</t>
  </si>
  <si>
    <t>Dead Freight</t>
  </si>
  <si>
    <t>Storage Charges / Warfage</t>
  </si>
  <si>
    <t>Loss in Transit</t>
  </si>
  <si>
    <t xml:space="preserve">Truck turnaround time &amp; Demurrage/Incentives </t>
  </si>
  <si>
    <t>Review of Agreements with respect to deposit clause</t>
  </si>
  <si>
    <t xml:space="preserve">Review nature of deposits and its ageing </t>
  </si>
  <si>
    <t xml:space="preserve">Verification of Interest Accrued and Received </t>
  </si>
  <si>
    <t>Accounting treatment of interest and TDS</t>
  </si>
  <si>
    <t>Filing of returns &amp;  sales tax assessments.</t>
  </si>
  <si>
    <t>Input Credits &amp; Utilization</t>
  </si>
  <si>
    <t>Accounting of collection, payment and set off on VAT.</t>
  </si>
  <si>
    <t>Updation of VAT Masters</t>
  </si>
  <si>
    <t>Collections and payment of Sales Tax/ VAT collections for various branch office.</t>
  </si>
  <si>
    <t>Collection of Sales Tax concessional forms (C form, F form, BC form etc)</t>
  </si>
  <si>
    <t>Excise &amp; Service Tax</t>
  </si>
  <si>
    <t>Availment and utilisation of CENVAT credit</t>
  </si>
  <si>
    <t>Computation of excise duty at the time of dispatches</t>
  </si>
  <si>
    <t xml:space="preserve">Utilisation and discharge of Service tax credit/ RG 23A/ RG23C credit </t>
  </si>
  <si>
    <t>Payment of differential Duty and service tax</t>
  </si>
  <si>
    <t>Input/ Output reconciliation</t>
  </si>
  <si>
    <t>Refund under Export Rebate</t>
  </si>
  <si>
    <t>Timely filing of applicable returns (monthly/ quarterly / annual returns)</t>
  </si>
  <si>
    <t>Marketing Policy (Credit policy, country policy, Payment policy etc)</t>
  </si>
  <si>
    <t>Sales order processing</t>
  </si>
  <si>
    <t>Customer / order profitability, market intelligence and Pricing</t>
  </si>
  <si>
    <t>Credit limit management</t>
  </si>
  <si>
    <t xml:space="preserve">Customer complaints &amp; Credit notes </t>
  </si>
  <si>
    <t>Cheque Dishonours and other debit notes</t>
  </si>
  <si>
    <t xml:space="preserve">Sales Returns </t>
  </si>
  <si>
    <t>Invoice v/s Despatch</t>
  </si>
  <si>
    <t>Collections and outstandings</t>
  </si>
  <si>
    <t>Stautory Forms</t>
  </si>
  <si>
    <t>Inventory at Branches, Stock Yards, Port &amp; Consignment Agents</t>
  </si>
  <si>
    <t>Bill discounting &amp; recovery of charges</t>
  </si>
  <si>
    <t>Recovery of freight</t>
  </si>
  <si>
    <t xml:space="preserve">Petty Cash </t>
  </si>
  <si>
    <t>Physical control over Cash and Blank Cheque book</t>
  </si>
  <si>
    <t>Periodic verification of Cash, reconciliation and its documentation</t>
  </si>
  <si>
    <t>Compliance with the Policies and Procedures</t>
  </si>
  <si>
    <t>Basis &amp; timing of liability booking</t>
  </si>
  <si>
    <t>Adequacy &amp; completeness of provisions</t>
  </si>
  <si>
    <t>Approval / documentation process</t>
  </si>
  <si>
    <t>Reversal process for Provisions</t>
  </si>
  <si>
    <t>Other Income</t>
  </si>
  <si>
    <t>Vendor selection and evaluation</t>
  </si>
  <si>
    <t>Planning of Raw Material</t>
  </si>
  <si>
    <t>Pricing negotiations</t>
  </si>
  <si>
    <t>Indent to PO processing including amendements</t>
  </si>
  <si>
    <t>Timely delivery, logisitics and quality</t>
  </si>
  <si>
    <t>Purchase Returns &amp; Rejections</t>
  </si>
  <si>
    <t>Custom Duty</t>
  </si>
  <si>
    <t>Pending PO</t>
  </si>
  <si>
    <t>Bill booking &amp; Passing process</t>
  </si>
  <si>
    <t>Budgetary Control &amp; Policy Compliance</t>
  </si>
  <si>
    <t>Accounting, Payment &amp; Provisions</t>
  </si>
  <si>
    <t>Unplanned maintenance</t>
  </si>
  <si>
    <t>Critical Spares</t>
  </si>
  <si>
    <t>HR policies, Employee data capturing and employee master file</t>
  </si>
  <si>
    <t>Manpower Planning</t>
  </si>
  <si>
    <t>Recuritment process</t>
  </si>
  <si>
    <t>Reconciliation of payroll with HR records</t>
  </si>
  <si>
    <t>Timekeeping and attendance</t>
  </si>
  <si>
    <t>Payroll processing &amp; Process of Posting entries to Financial</t>
  </si>
  <si>
    <t>Emplyee seperation - Full &amp; Final Settlement</t>
  </si>
  <si>
    <t xml:space="preserve">Processing of Overtime, Medical, Bonus and LTA </t>
  </si>
  <si>
    <t>Compliance with statutory liabilities (PF, ESIC, profession tax etc)</t>
  </si>
  <si>
    <t xml:space="preserve">Training </t>
  </si>
  <si>
    <t>Goal settings and KRAs</t>
  </si>
  <si>
    <t>Performance Review and Apprisals</t>
  </si>
  <si>
    <t xml:space="preserve">Organisation Structure </t>
  </si>
  <si>
    <t>Sucession Planning</t>
  </si>
  <si>
    <t>Attiration Rates</t>
  </si>
  <si>
    <t>Co-ordination with Operations and Marketing departments</t>
  </si>
  <si>
    <t>Capacity / Machine utilisation</t>
  </si>
  <si>
    <t>Standard v/s Actual consumption</t>
  </si>
  <si>
    <t>Mass balancing</t>
  </si>
  <si>
    <t>Packing Material</t>
  </si>
  <si>
    <t>Yield and Process Loss</t>
  </si>
  <si>
    <t>Scrap generation</t>
  </si>
  <si>
    <t>Energy Management</t>
  </si>
  <si>
    <t>Consumables and Spares consumption</t>
  </si>
  <si>
    <t>Health</t>
  </si>
  <si>
    <t>Safety</t>
  </si>
  <si>
    <t>Statutory Compliance</t>
  </si>
  <si>
    <t>Industrial Labour Laws</t>
  </si>
  <si>
    <t>Factory Act</t>
  </si>
  <si>
    <t>FEMA Compliance</t>
  </si>
  <si>
    <t>WC Act</t>
  </si>
  <si>
    <t>Industry specific acts like boiler etc</t>
  </si>
  <si>
    <t>Rating</t>
  </si>
  <si>
    <t>Accounts Payable &amp; Procurement</t>
  </si>
  <si>
    <t>Accounts Receivable</t>
  </si>
  <si>
    <t>Admin</t>
  </si>
  <si>
    <t>Cash &amp; Bank</t>
  </si>
  <si>
    <t>Consumption</t>
  </si>
  <si>
    <t>Current Liabilities</t>
  </si>
  <si>
    <t>Debtors</t>
  </si>
  <si>
    <t>Direct Tax</t>
  </si>
  <si>
    <t>Fixed assets</t>
  </si>
  <si>
    <t>HR &amp; Employee Cost</t>
  </si>
  <si>
    <t>Logistic</t>
  </si>
  <si>
    <t>Repairs &amp; Maintenance</t>
  </si>
  <si>
    <t>Sales &amp; Marketing</t>
  </si>
  <si>
    <t>Share capital &amp; Reserve</t>
  </si>
  <si>
    <t>Term loan &amp; Debentures</t>
  </si>
  <si>
    <t>VAT &amp; CST</t>
  </si>
  <si>
    <t>Uitility</t>
  </si>
  <si>
    <t>SHE</t>
  </si>
  <si>
    <t>Recovery/Adjustment of Advances</t>
  </si>
  <si>
    <t>Price Adjustment</t>
  </si>
  <si>
    <t>Liability Booking</t>
  </si>
  <si>
    <t>Debit notes</t>
  </si>
  <si>
    <t>Account reconciliation</t>
  </si>
  <si>
    <t>Accounts Receivables</t>
  </si>
  <si>
    <t>Review Ageing of debtors</t>
  </si>
  <si>
    <t>Review process for provisionig &amp; writing off debtors</t>
  </si>
  <si>
    <t>Reconciliation with GL control account</t>
  </si>
  <si>
    <t>Credit notes</t>
  </si>
  <si>
    <t>Unapplied collections / unapplied credits</t>
  </si>
  <si>
    <t>Outstandings v/s Credit limits / policy</t>
  </si>
  <si>
    <t>Cheque dishonours</t>
  </si>
  <si>
    <t>A/c reconciliation &amp; Confirmation with significant debtors</t>
  </si>
  <si>
    <t>Recovery process for debtors &gt; 180 days</t>
  </si>
  <si>
    <t xml:space="preserve">Cash &amp; Bank </t>
  </si>
  <si>
    <t>Fund Flow and floats</t>
  </si>
  <si>
    <t>Bank Reconciliation Statement &amp; dormant bank accounts</t>
  </si>
  <si>
    <t xml:space="preserve">Calculation of depreciation </t>
  </si>
  <si>
    <t>Inter Unit and Inter Co.</t>
  </si>
  <si>
    <t>RGP</t>
  </si>
  <si>
    <t>Recovery status of deposits</t>
  </si>
  <si>
    <t>Invoicing and accounting</t>
  </si>
  <si>
    <t xml:space="preserve">Approval &amp; Documentation process </t>
  </si>
  <si>
    <t>Environment</t>
  </si>
  <si>
    <t>Shut Down Process</t>
  </si>
  <si>
    <t>Expenses &amp; Quality Monitoring</t>
  </si>
  <si>
    <t>Assets/equipments under warranty</t>
  </si>
  <si>
    <t>Consumption / Operations</t>
  </si>
  <si>
    <t>Byproducts &amp; Secondary products</t>
  </si>
  <si>
    <t>List of processes  - Salem</t>
  </si>
  <si>
    <t>Loans, Adv and Deposits</t>
  </si>
  <si>
    <t>Administrative Exps</t>
  </si>
  <si>
    <t>Projects &amp; CWIP</t>
  </si>
  <si>
    <t>Selling &amp; Dist Expenses</t>
  </si>
  <si>
    <t>Auditros</t>
  </si>
  <si>
    <t>Jyoti</t>
  </si>
  <si>
    <t>Nisha</t>
  </si>
  <si>
    <t>Raj</t>
  </si>
  <si>
    <t>Manoj Shah</t>
  </si>
  <si>
    <t>Shiv</t>
  </si>
  <si>
    <t>Rajeev</t>
  </si>
  <si>
    <t>Somani</t>
  </si>
  <si>
    <t>New  Vasind</t>
  </si>
  <si>
    <t>Prasad</t>
  </si>
  <si>
    <t>Sambhaji</t>
  </si>
  <si>
    <t>Panduranga</t>
  </si>
  <si>
    <t>Rachit</t>
  </si>
  <si>
    <t>Elango</t>
  </si>
  <si>
    <t>Manoj Mishra</t>
  </si>
  <si>
    <t>New Salem</t>
  </si>
  <si>
    <t>Total Days</t>
  </si>
  <si>
    <t>Holidays (including Bank Holidays)</t>
  </si>
  <si>
    <t>Leave</t>
  </si>
  <si>
    <t>Training</t>
  </si>
  <si>
    <t>Pre Audit</t>
  </si>
  <si>
    <t>ERM</t>
  </si>
  <si>
    <t>Apprisals, Bonus, LTA</t>
  </si>
  <si>
    <t>ISO</t>
  </si>
  <si>
    <t>Knowledge management</t>
  </si>
  <si>
    <t>ACL</t>
  </si>
  <si>
    <t>Physical verification of FA, Inventory / Cash</t>
  </si>
  <si>
    <t>Available Days</t>
  </si>
  <si>
    <t>JSW Steel Ltd.</t>
  </si>
  <si>
    <t>Corporate</t>
  </si>
  <si>
    <t>Upstream</t>
  </si>
  <si>
    <t>Downstream</t>
  </si>
  <si>
    <t>Salem</t>
  </si>
  <si>
    <t>Branches</t>
  </si>
  <si>
    <t>Shopee</t>
  </si>
  <si>
    <t>IT Audit</t>
  </si>
  <si>
    <t>JSW Energy Ltd</t>
  </si>
  <si>
    <t>Vijaynagar</t>
  </si>
  <si>
    <t>Ratnagiri</t>
  </si>
  <si>
    <t>Barmer</t>
  </si>
  <si>
    <t>Jaigad Power Transco Ltd</t>
  </si>
  <si>
    <t>Power Trading Corp Ltd</t>
  </si>
  <si>
    <t>Other Companies</t>
  </si>
  <si>
    <t>JSW Cement Ltd</t>
  </si>
  <si>
    <t>JSW Bengal Steel Ltd</t>
  </si>
  <si>
    <t>JSW Aluminum Ltd</t>
  </si>
  <si>
    <t>Jaigad Port Ltd</t>
  </si>
  <si>
    <t>JSW Infrastructure Ltd</t>
  </si>
  <si>
    <t>JSW South West Holding</t>
  </si>
  <si>
    <t>SWPL</t>
  </si>
  <si>
    <t>Jindal Steel &amp; Alloy Ltd</t>
  </si>
  <si>
    <t>JSW Investments Ltd</t>
  </si>
  <si>
    <t>JSW Jarkhand Ltd</t>
  </si>
  <si>
    <t>J Soft</t>
  </si>
  <si>
    <t>Others</t>
  </si>
  <si>
    <t>Sapphire Technologies Ltd</t>
  </si>
  <si>
    <t>RIPL</t>
  </si>
  <si>
    <t>Processing Centre Ltd</t>
  </si>
  <si>
    <t>SWML &amp; VMPL</t>
  </si>
  <si>
    <t>SWML (Barmer)</t>
  </si>
  <si>
    <t>Total Days required</t>
  </si>
  <si>
    <t>Excess / Shortfall</t>
  </si>
  <si>
    <t>Particulars</t>
  </si>
  <si>
    <t>Manoj</t>
  </si>
  <si>
    <t>Chennai Port</t>
  </si>
  <si>
    <t>Mandays required</t>
  </si>
  <si>
    <t>Marketing &amp; Dist Exp</t>
  </si>
  <si>
    <t>MANPOWER AT SALEM</t>
  </si>
  <si>
    <t>RISK ASSESSEMENT  -  SALEM</t>
  </si>
  <si>
    <t>Ashok</t>
  </si>
  <si>
    <t>Raghavan</t>
  </si>
  <si>
    <t>Madhav</t>
  </si>
  <si>
    <t>Renuka</t>
  </si>
  <si>
    <t>Year: 2012-13</t>
  </si>
  <si>
    <t>Sales</t>
  </si>
  <si>
    <t>Manpower Plan for 2012-13</t>
  </si>
  <si>
    <t>RISK ASSESSEMENT  - SALEM</t>
  </si>
  <si>
    <t>YEAR: 2009-10</t>
  </si>
  <si>
    <t>A/C GROUP</t>
  </si>
  <si>
    <t xml:space="preserve">AMOUNT </t>
  </si>
  <si>
    <t>Amount</t>
  </si>
  <si>
    <t>Values</t>
  </si>
  <si>
    <t>Control Risk</t>
  </si>
  <si>
    <t>(in lac)</t>
  </si>
  <si>
    <t>(Rs in crs)</t>
  </si>
  <si>
    <t>(Annual)</t>
  </si>
  <si>
    <t>Crores</t>
  </si>
  <si>
    <t>People</t>
  </si>
  <si>
    <t>Place</t>
  </si>
  <si>
    <t>Inherent</t>
  </si>
  <si>
    <t>Past</t>
  </si>
  <si>
    <t>Automation</t>
  </si>
  <si>
    <t>Bank Balances</t>
  </si>
  <si>
    <t>Bank</t>
  </si>
  <si>
    <t>FOREX</t>
  </si>
  <si>
    <t>Interest on loans</t>
  </si>
  <si>
    <t>Finance Charges</t>
  </si>
  <si>
    <t>Cash in Hand - Factory</t>
  </si>
  <si>
    <t>Cash</t>
  </si>
  <si>
    <t>RM consumed</t>
  </si>
  <si>
    <t>COGS</t>
  </si>
  <si>
    <t>Expenses payable</t>
  </si>
  <si>
    <t>Creditors</t>
  </si>
  <si>
    <t>8.5% REDEEMABLE SECURED NON-COV</t>
  </si>
  <si>
    <t>Debenture</t>
  </si>
  <si>
    <t>Power</t>
  </si>
  <si>
    <t>Carriage Inward</t>
  </si>
  <si>
    <t>Deposits</t>
  </si>
  <si>
    <t>DEPB Licence Receivable</t>
  </si>
  <si>
    <t>Export Benefit</t>
  </si>
  <si>
    <t xml:space="preserve">Excise Duty </t>
  </si>
  <si>
    <t>Indirect Tax</t>
  </si>
  <si>
    <t>Inter Division co accounts</t>
  </si>
  <si>
    <t xml:space="preserve">Inter Unit </t>
  </si>
  <si>
    <t>Inventory - Finished Goods</t>
  </si>
  <si>
    <t>Maintenance</t>
  </si>
  <si>
    <t>Insurance Exp</t>
  </si>
  <si>
    <t>Admin Overheads</t>
  </si>
  <si>
    <t>Salaries</t>
  </si>
  <si>
    <t>Personnel Cost</t>
  </si>
  <si>
    <t>Pre Operative Exp</t>
  </si>
  <si>
    <t>Pre paid expenses</t>
  </si>
  <si>
    <t>Pre-paid Expenses</t>
  </si>
  <si>
    <t>Advance to suppliers</t>
  </si>
  <si>
    <t>Creditor</t>
  </si>
  <si>
    <t>Material Handling Charges</t>
  </si>
  <si>
    <t>Direct Expenses</t>
  </si>
  <si>
    <t>Sundry debtors - JSW Steel Ltd</t>
  </si>
  <si>
    <t>Sales -Domestic</t>
  </si>
  <si>
    <t>Stores &amp; Spares consumption</t>
  </si>
  <si>
    <t>Stores &amp; Consumable</t>
  </si>
  <si>
    <t xml:space="preserve">Sales </t>
  </si>
  <si>
    <t>Power &amp; Fuel</t>
  </si>
  <si>
    <t>High</t>
  </si>
  <si>
    <t>Low</t>
  </si>
  <si>
    <t>Medium</t>
  </si>
  <si>
    <t xml:space="preserve">Inherent   </t>
  </si>
  <si>
    <t xml:space="preserve">Control  </t>
  </si>
  <si>
    <t>Score</t>
  </si>
  <si>
    <t xml:space="preserve">Residual  </t>
  </si>
  <si>
    <t>Audit unit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</si>
</sst>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General_)"/>
    <numFmt numFmtId="169" formatCode="mmm\-yyyy"/>
    <numFmt numFmtId="170" formatCode="_([$€-2]* #,##0.00_);_([$€-2]* \(#,##0.00\);_([$€-2]* &quot;-&quot;??_)"/>
    <numFmt numFmtId="171" formatCode="_(&quot;$&quot;* #,##0.0_);_(&quot;$&quot;* \(#,##0.0\);_(&quot;$&quot;* &quot;-&quot;??_);_(@_)"/>
    <numFmt numFmtId="172" formatCode="#,##0.0_);[Red]\(#,##0.0\)"/>
    <numFmt numFmtId="173" formatCode="mmm\-d\-yyyy"/>
    <numFmt numFmtId="174" formatCode="#,##0.00\x_);[Red]\(#,##0.00\x\);&quot;--  &quot;"/>
    <numFmt numFmtId="175" formatCode="0.00%;[Red]\(0.00%\)"/>
    <numFmt numFmtId="176" formatCode="#,##0.000_);[Red]\(#,##0.000\)"/>
    <numFmt numFmtId="177" formatCode="#,##0.0_);[Red]\(#,##0.0\);&quot;--  &quot;"/>
    <numFmt numFmtId="178" formatCode="0.0%;[Red]\(0.0%\);&quot;--  &quot;"/>
    <numFmt numFmtId="179" formatCode="0.000%;[Red]\(0.000%\)"/>
    <numFmt numFmtId="180" formatCode="0.000%;;&quot;-- &quot;"/>
    <numFmt numFmtId="181" formatCode="&quot;Proj &quot;0;;"/>
    <numFmt numFmtId="182" formatCode="0.0%;\(0.0%\)"/>
    <numFmt numFmtId="183" formatCode="#,##0.00_)&quot; &quot;;[Red]\(#,##0.00\)&quot; &quot;"/>
    <numFmt numFmtId="184" formatCode="&quot;$&quot;#,##0.00_);[Red]\(&quot;$&quot;#,##0.00\);&quot;--  &quot;;_(@_)"/>
    <numFmt numFmtId="185" formatCode="0%;[Red]\(0%\)"/>
    <numFmt numFmtId="186" formatCode="0&quot; bp&quot;"/>
    <numFmt numFmtId="187" formatCode="#,##0.0_);\(#,##0.0\)"/>
    <numFmt numFmtId="188" formatCode="0.0%;[Red]\(0.0%\)"/>
    <numFmt numFmtId="189" formatCode="&quot;$&quot;#,##0.0_);[Red]\(&quot;$&quot;#,##0.0\)"/>
    <numFmt numFmtId="190" formatCode="###0_);\(###0\)"/>
    <numFmt numFmtId="191" formatCode="&quot;TFCF: &quot;#,##0_);[Red]&quot;No! &quot;\(#,##0\)"/>
    <numFmt numFmtId="192" formatCode="#,##0.0_)\ ;[Red]\(#,##0.0\)\ "/>
    <numFmt numFmtId="193" formatCode="0.0%&quot;NWI/Sls&quot;"/>
    <numFmt numFmtId="194" formatCode="0.0%&quot;Sales&quot;"/>
    <numFmt numFmtId="195" formatCode="#,##0.0_);[Red]\(#,##0.0\);&quot;N/A &quot;"/>
    <numFmt numFmtId="196" formatCode="0.0%&quot;NetPPE/sales&quot;"/>
    <numFmt numFmtId="197" formatCode="mmm\-d\-yy"/>
    <numFmt numFmtId="198" formatCode="_(#,##0.0_);[Red]_(\(#,##0.0\);\ &quot;-- &quot;"/>
    <numFmt numFmtId="199" formatCode="#,##0_);\(#,##0\);&quot;&quot;"/>
    <numFmt numFmtId="200" formatCode="[&gt;1]&quot;10Q: &quot;0&quot; qtrs&quot;;&quot;10Q: &quot;0&quot; qtr&quot;"/>
    <numFmt numFmtId="201" formatCode="_(&quot;$&quot;* #,##0.00_);_(&quot;$&quot;* \(#,##0.00\);_(&quot;$&quot;* &quot;0.00&quot;??_);_(@_)"/>
    <numFmt numFmtId="202" formatCode="0,"/>
    <numFmt numFmtId="203" formatCode="_(* #,##0_);_(* \(#,##0\);_(* &quot;-&quot;??_);_(@_)"/>
    <numFmt numFmtId="204" formatCode="0.00_)"/>
    <numFmt numFmtId="205" formatCode="&quot;$&quot;#,##0.00"/>
    <numFmt numFmtId="206" formatCode="_(* #,##0.0_);_(* \(#,##0.0\);_(* &quot;-&quot;??_);_(@_)"/>
    <numFmt numFmtId="207" formatCode="_(* #,##0.00_);_(* \(#,##0.00\);_(* &quot;-&quot;????_);_(@_)"/>
    <numFmt numFmtId="208" formatCode="_(* ###0.00_);_(* \(###0.00\);_(* &quot;-&quot;??_);_(@_)"/>
    <numFmt numFmtId="209" formatCode="_(* ###0_);_(* \(###\);_(* &quot;-&quot;??_);_(@_)"/>
    <numFmt numFmtId="210" formatCode="_(* ###0_);_(* \(###0\);_(* &quot;-&quot;??_);_(@_)"/>
    <numFmt numFmtId="211" formatCode="_-* #,##0_-;\-* #,##0_-;_-* &quot;-&quot;??_-;_-@_-"/>
    <numFmt numFmtId="212" formatCode="_(##\,##\,##\,##0_);_(* \(##\,##\,##\,##0\);_(* &quot;-&quot;_);_(@_)"/>
    <numFmt numFmtId="213" formatCode="0_);\(0\)"/>
    <numFmt numFmtId="214" formatCode="0.0"/>
  </numFmts>
  <fonts count="64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name val="MS Sans Serif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39"/>
      <name val="Arial"/>
      <family val="2"/>
    </font>
    <font>
      <sz val="10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b/>
      <sz val="11"/>
      <color indexed="33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7"/>
      <color indexed="12"/>
      <name val="Arial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rebuchet MS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2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79996681213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1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199" fontId="2" fillId="0" borderId="0" applyFont="0" applyFill="0" applyBorder="0" applyAlignment="0" applyProtection="0"/>
    <xf numFmtId="200" fontId="2" fillId="0" borderId="1" applyFont="0" applyFill="0" applyBorder="0" applyAlignment="0" applyProtection="0"/>
    <xf numFmtId="0" fontId="0" fillId="0" borderId="0" applyNumberFormat="0" applyFont="0" applyBorder="0" applyAlignment="0">
      <protection/>
    </xf>
    <xf numFmtId="0" fontId="3" fillId="0" borderId="0" applyFont="0">
      <alignment/>
      <protection/>
    </xf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98" fontId="2" fillId="0" borderId="0" applyFill="0" applyBorder="0" applyProtection="0">
      <alignment horizontal="right"/>
    </xf>
    <xf numFmtId="0" fontId="6" fillId="3" borderId="0" applyNumberFormat="0" applyBorder="0" applyAlignment="0" applyProtection="0"/>
    <xf numFmtId="187" fontId="0" fillId="0" borderId="0" applyNumberFormat="0" applyFont="0" applyAlignment="0" applyProtection="0"/>
    <xf numFmtId="14" fontId="7" fillId="0" borderId="0" applyNumberFormat="0" applyFill="0" applyBorder="0" applyAlignment="0" applyProtection="0"/>
    <xf numFmtId="186" fontId="8" fillId="20" borderId="0" applyFont="0" applyFill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187" fontId="2" fillId="0" borderId="0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2" fillId="0" borderId="4" applyFont="0" applyFill="0" applyBorder="0" applyAlignment="0" applyProtection="0"/>
    <xf numFmtId="42" fontId="0" fillId="0" borderId="0" applyFont="0" applyFill="0" applyBorder="0" applyAlignment="0" applyProtection="0"/>
    <xf numFmtId="189" fontId="2" fillId="0" borderId="0" applyFont="0" applyFill="0" applyBorder="0" applyAlignment="0">
      <protection/>
    </xf>
    <xf numFmtId="8" fontId="0" fillId="0" borderId="0" applyFont="0" applyFill="0" applyBorder="0" applyAlignment="0">
      <protection/>
    </xf>
    <xf numFmtId="14" fontId="11" fillId="20" borderId="5" applyFill="0" applyBorder="0">
      <alignment horizontal="right"/>
      <protection/>
    </xf>
    <xf numFmtId="15" fontId="11" fillId="0" borderId="0" applyFill="0" applyBorder="0" applyAlignment="0">
      <protection/>
    </xf>
    <xf numFmtId="197" fontId="11" fillId="23" borderId="0" applyFont="0" applyFill="0" applyBorder="0" applyAlignment="0" applyProtection="0"/>
    <xf numFmtId="173" fontId="7" fillId="23" borderId="6" applyFont="0" applyFill="0" applyBorder="0" applyAlignment="0" applyProtection="0"/>
    <xf numFmtId="173" fontId="2" fillId="23" borderId="0" applyFont="0" applyFill="0" applyBorder="0" applyAlignment="0" applyProtection="0"/>
    <xf numFmtId="17" fontId="11" fillId="0" borderId="0" applyFill="0" applyBorder="0">
      <alignment horizontal="right"/>
      <protection/>
    </xf>
    <xf numFmtId="169" fontId="11" fillId="0" borderId="1">
      <alignment/>
      <protection/>
    </xf>
    <xf numFmtId="173" fontId="11" fillId="0" borderId="0" applyFill="0" applyBorder="0">
      <alignment horizontal="right"/>
      <protection/>
    </xf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7" fontId="2" fillId="0" borderId="0">
      <alignment/>
      <protection/>
    </xf>
    <xf numFmtId="170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23" borderId="0" applyFont="0" applyFill="0" applyBorder="0" applyAlignment="0">
      <protection/>
    </xf>
    <xf numFmtId="0" fontId="13" fillId="0" borderId="0" applyNumberFormat="0" applyFill="0" applyBorder="0" applyAlignment="0" applyProtection="0"/>
    <xf numFmtId="0" fontId="0" fillId="0" borderId="0" applyFont="0" applyFill="0" applyBorder="0" applyAlignment="0" applyProtection="0"/>
    <xf numFmtId="2" fontId="0" fillId="23" borderId="7" applyFill="0" applyBorder="0" applyProtection="0">
      <alignment horizontal="center"/>
    </xf>
    <xf numFmtId="0" fontId="14" fillId="4" borderId="0" applyNumberFormat="0" applyBorder="0" applyAlignment="0" applyProtection="0"/>
    <xf numFmtId="38" fontId="2" fillId="21" borderId="0" applyNumberFormat="0" applyFont="0" applyBorder="0" applyAlignment="0">
      <protection hidden="1"/>
    </xf>
    <xf numFmtId="187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1" fontId="0" fillId="20" borderId="11" applyNumberFormat="0" applyFont="0" applyAlignment="0" applyProtection="0"/>
    <xf numFmtId="8" fontId="2" fillId="23" borderId="0" applyFont="0" applyBorder="0" applyAlignment="0" applyProtection="0"/>
    <xf numFmtId="173" fontId="2" fillId="23" borderId="0" applyFont="0" applyBorder="0" applyAlignment="0" applyProtection="0"/>
    <xf numFmtId="190" fontId="2" fillId="23" borderId="0" applyFont="0" applyBorder="0" applyAlignment="0">
      <protection locked="0"/>
    </xf>
    <xf numFmtId="172" fontId="2" fillId="23" borderId="0">
      <alignment/>
      <protection locked="0"/>
    </xf>
    <xf numFmtId="188" fontId="2" fillId="23" borderId="0" applyFont="0" applyBorder="0" applyAlignment="0">
      <protection locked="0"/>
    </xf>
    <xf numFmtId="10" fontId="2" fillId="23" borderId="0">
      <alignment/>
      <protection locked="0"/>
    </xf>
    <xf numFmtId="172" fontId="19" fillId="23" borderId="0" applyNumberFormat="0" applyBorder="0" applyAlignment="0">
      <protection locked="0"/>
    </xf>
    <xf numFmtId="0" fontId="20" fillId="0" borderId="12" applyNumberFormat="0" applyFill="0" applyAlignment="0" applyProtection="0"/>
    <xf numFmtId="14" fontId="11" fillId="0" borderId="1" applyFont="0" applyFill="0" applyBorder="0" applyAlignment="0" applyProtection="0"/>
    <xf numFmtId="195" fontId="2" fillId="21" borderId="0" applyFont="0" applyBorder="0" applyAlignment="0" applyProtection="0"/>
    <xf numFmtId="0" fontId="21" fillId="20" borderId="0" applyNumberFormat="0" applyBorder="0" applyAlignment="0" applyProtection="0"/>
    <xf numFmtId="202" fontId="3" fillId="0" borderId="13">
      <alignment/>
      <protection/>
    </xf>
    <xf numFmtId="177" fontId="2" fillId="0" borderId="0" applyFont="0" applyFill="0" applyBorder="0" applyAlignment="0" applyProtection="0"/>
    <xf numFmtId="37" fontId="7" fillId="20" borderId="0" applyFont="0" applyFill="0" applyBorder="0" applyAlignment="0" applyProtection="0"/>
    <xf numFmtId="172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176" fontId="2" fillId="0" borderId="0" applyFont="0" applyFill="0" applyBorder="0" applyAlignment="0"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172" fontId="11" fillId="0" borderId="0" applyNumberFormat="0" applyFill="0" applyBorder="0" applyAlignment="0" applyProtection="0"/>
    <xf numFmtId="192" fontId="2" fillId="0" borderId="0" applyFon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 applyNumberFormat="0" applyFill="0" applyBorder="0" applyAlignment="0" applyProtection="0"/>
    <xf numFmtId="172" fontId="2" fillId="0" borderId="0">
      <alignment/>
      <protection/>
    </xf>
    <xf numFmtId="17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0" fillId="23" borderId="11" applyNumberFormat="0" applyFont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2" fillId="21" borderId="14" applyNumberFormat="0" applyAlignment="0" applyProtection="0"/>
    <xf numFmtId="9" fontId="0" fillId="0" borderId="0" applyFont="0" applyFill="0" applyBorder="0" applyAlignment="0" applyProtection="0"/>
    <xf numFmtId="185" fontId="23" fillId="0" borderId="0" applyFill="0" applyBorder="0" applyAlignment="0" applyProtection="0"/>
    <xf numFmtId="182" fontId="8" fillId="0" borderId="0" applyFont="0" applyFill="0" applyBorder="0" applyAlignment="0" applyProtection="0"/>
    <xf numFmtId="178" fontId="23" fillId="0" borderId="0" applyFill="0" applyBorder="0" applyAlignment="0" applyProtection="0"/>
    <xf numFmtId="188" fontId="23" fillId="23" borderId="15" applyFill="0" applyBorder="0" applyAlignment="0" applyProtection="0"/>
    <xf numFmtId="175" fontId="0" fillId="0" borderId="0" applyFont="0" applyFill="0" applyBorder="0" applyAlignment="0">
      <protection/>
    </xf>
    <xf numFmtId="179" fontId="23" fillId="0" borderId="0" applyFill="0" applyBorder="0" applyAlignment="0" applyProtection="0"/>
    <xf numFmtId="180" fontId="23" fillId="7" borderId="0" applyFont="0" applyFill="0" applyBorder="0" applyAlignment="0" applyProtection="0"/>
    <xf numFmtId="194" fontId="2" fillId="0" borderId="0" applyFont="0" applyFill="0" applyBorder="0" applyAlignment="0" applyProtection="0"/>
    <xf numFmtId="181" fontId="11" fillId="0" borderId="0" applyFill="0" applyBorder="0" applyProtection="0">
      <alignment horizontal="right"/>
    </xf>
    <xf numFmtId="172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4" borderId="0" applyNumberFormat="0" applyProtection="0">
      <alignment horizontal="center" vertical="center"/>
    </xf>
    <xf numFmtId="4" fontId="27" fillId="24" borderId="0" applyProtection="0">
      <alignment horizontal="center" vertical="center"/>
    </xf>
    <xf numFmtId="0" fontId="28" fillId="24" borderId="0" applyNumberFormat="0" applyProtection="0">
      <alignment horizontal="center" vertical="center"/>
    </xf>
    <xf numFmtId="4" fontId="29" fillId="24" borderId="0" applyProtection="0">
      <alignment horizontal="center" vertical="center"/>
    </xf>
    <xf numFmtId="0" fontId="30" fillId="25" borderId="0" applyNumberFormat="0" applyProtection="0">
      <alignment horizontal="center" vertical="center"/>
    </xf>
    <xf numFmtId="4" fontId="31" fillId="25" borderId="0" applyProtection="0">
      <alignment horizontal="center" vertical="center"/>
    </xf>
    <xf numFmtId="0" fontId="32" fillId="24" borderId="0" applyNumberFormat="0" applyProtection="0">
      <alignment horizontal="center" vertical="center"/>
    </xf>
    <xf numFmtId="4" fontId="33" fillId="24" borderId="0" applyProtection="0">
      <alignment horizontal="center" vertical="center"/>
    </xf>
    <xf numFmtId="0" fontId="34" fillId="26" borderId="0" applyNumberFormat="0" applyProtection="0">
      <alignment horizontal="center" vertical="center"/>
    </xf>
    <xf numFmtId="4" fontId="35" fillId="26" borderId="0" applyProtection="0">
      <alignment horizontal="center" vertical="center"/>
    </xf>
    <xf numFmtId="0" fontId="26" fillId="24" borderId="0" applyNumberFormat="0" applyProtection="0">
      <alignment horizontal="center" vertical="center"/>
    </xf>
    <xf numFmtId="4" fontId="36" fillId="24" borderId="0" applyProtection="0">
      <alignment horizontal="center" vertical="center"/>
    </xf>
    <xf numFmtId="0" fontId="28" fillId="24" borderId="0" applyNumberFormat="0" applyProtection="0">
      <alignment horizontal="center" vertical="center"/>
    </xf>
    <xf numFmtId="4" fontId="37" fillId="24" borderId="0" applyProtection="0">
      <alignment horizontal="center" vertical="center"/>
    </xf>
    <xf numFmtId="0" fontId="30" fillId="25" borderId="0" applyNumberFormat="0" applyProtection="0">
      <alignment horizontal="center" vertical="center"/>
    </xf>
    <xf numFmtId="4" fontId="38" fillId="25" borderId="0" applyProtection="0">
      <alignment horizontal="center" vertical="center"/>
    </xf>
    <xf numFmtId="0" fontId="39" fillId="24" borderId="0" applyNumberFormat="0" applyProtection="0">
      <alignment horizontal="center" vertical="center"/>
    </xf>
    <xf numFmtId="4" fontId="40" fillId="24" borderId="0" applyProtection="0">
      <alignment horizontal="center" vertical="center"/>
    </xf>
    <xf numFmtId="0" fontId="34" fillId="26" borderId="0" applyNumberFormat="0" applyProtection="0">
      <alignment horizontal="center" vertical="center"/>
    </xf>
    <xf numFmtId="4" fontId="41" fillId="26" borderId="0" applyProtection="0">
      <alignment horizontal="center" vertical="center"/>
    </xf>
    <xf numFmtId="0" fontId="42" fillId="11" borderId="0">
      <alignment/>
      <protection/>
    </xf>
    <xf numFmtId="171" fontId="0" fillId="0" borderId="0" applyFont="0" applyFill="0" applyBorder="0" applyAlignment="0">
      <protection/>
    </xf>
    <xf numFmtId="19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Font="0" applyFill="0" applyBorder="0">
      <alignment horizontal="left"/>
      <protection/>
    </xf>
    <xf numFmtId="0" fontId="44" fillId="0" borderId="16" applyNumberFormat="0" applyFill="0" applyAlignment="0" applyProtection="0"/>
    <xf numFmtId="168" fontId="45" fillId="0" borderId="0">
      <alignment horizontal="left"/>
      <protection locked="0"/>
    </xf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2" fontId="47" fillId="0" borderId="0" applyNumberFormat="0" applyFill="0" applyBorder="0" applyAlignment="0" applyProtection="0"/>
    <xf numFmtId="40" fontId="11" fillId="0" borderId="0">
      <alignment horizontal="left" wrapText="1"/>
      <protection/>
    </xf>
  </cellStyleXfs>
  <cellXfs count="377">
    <xf numFmtId="0" fontId="0" fillId="0" borderId="0" xfId="0" applyAlignment="1">
      <alignment/>
    </xf>
    <xf numFmtId="1" fontId="57" fillId="0" borderId="17" xfId="183" applyNumberFormat="1" applyFont="1" applyFill="1" applyBorder="1">
      <alignment/>
      <protection/>
    </xf>
    <xf numFmtId="1" fontId="57" fillId="0" borderId="18" xfId="183" applyNumberFormat="1" applyFont="1" applyFill="1" applyBorder="1">
      <alignment/>
      <protection/>
    </xf>
    <xf numFmtId="1" fontId="57" fillId="0" borderId="19" xfId="183" applyNumberFormat="1" applyFont="1" applyFill="1" applyBorder="1">
      <alignment/>
      <protection/>
    </xf>
    <xf numFmtId="1" fontId="57" fillId="0" borderId="20" xfId="183" applyNumberFormat="1" applyFont="1" applyFill="1" applyBorder="1">
      <alignment/>
      <protection/>
    </xf>
    <xf numFmtId="1" fontId="60" fillId="0" borderId="21" xfId="183" applyNumberFormat="1" applyFont="1" applyFill="1" applyBorder="1">
      <alignment/>
      <protection/>
    </xf>
    <xf numFmtId="1" fontId="60" fillId="0" borderId="22" xfId="183" applyNumberFormat="1" applyFont="1" applyFill="1" applyBorder="1">
      <alignment/>
      <protection/>
    </xf>
    <xf numFmtId="1" fontId="48" fillId="0" borderId="0" xfId="183" applyNumberFormat="1" applyFont="1" applyFill="1" applyAlignment="1">
      <alignment horizontal="center"/>
      <protection/>
    </xf>
    <xf numFmtId="0" fontId="0" fillId="0" borderId="0" xfId="183">
      <alignment/>
      <protection/>
    </xf>
    <xf numFmtId="0" fontId="57" fillId="0" borderId="17" xfId="183" applyFont="1" applyFill="1" applyBorder="1">
      <alignment/>
      <protection/>
    </xf>
    <xf numFmtId="0" fontId="57" fillId="0" borderId="23" xfId="183" applyFont="1" applyFill="1" applyBorder="1">
      <alignment/>
      <protection/>
    </xf>
    <xf numFmtId="0" fontId="57" fillId="0" borderId="24" xfId="183" applyFont="1" applyFill="1" applyBorder="1">
      <alignment/>
      <protection/>
    </xf>
    <xf numFmtId="0" fontId="57" fillId="0" borderId="25" xfId="183" applyFont="1" applyFill="1" applyBorder="1">
      <alignment/>
      <protection/>
    </xf>
    <xf numFmtId="0" fontId="57" fillId="0" borderId="26" xfId="183" applyFont="1" applyFill="1" applyBorder="1">
      <alignment/>
      <protection/>
    </xf>
    <xf numFmtId="214" fontId="57" fillId="0" borderId="27" xfId="183" applyNumberFormat="1" applyFont="1" applyFill="1" applyBorder="1">
      <alignment/>
      <protection/>
    </xf>
    <xf numFmtId="214" fontId="60" fillId="0" borderId="24" xfId="183" applyNumberFormat="1" applyFont="1" applyFill="1" applyBorder="1">
      <alignment/>
      <protection/>
    </xf>
    <xf numFmtId="3" fontId="60" fillId="0" borderId="25" xfId="183" applyNumberFormat="1" applyFont="1" applyFill="1" applyBorder="1">
      <alignment/>
      <protection/>
    </xf>
    <xf numFmtId="3" fontId="3" fillId="0" borderId="28" xfId="183" applyNumberFormat="1" applyFont="1" applyFill="1" applyBorder="1">
      <alignment/>
      <protection/>
    </xf>
    <xf numFmtId="3" fontId="57" fillId="0" borderId="29" xfId="183" applyNumberFormat="1" applyFont="1" applyFill="1" applyBorder="1">
      <alignment/>
      <protection/>
    </xf>
    <xf numFmtId="3" fontId="0" fillId="0" borderId="30" xfId="183" applyNumberFormat="1" applyFill="1" applyBorder="1">
      <alignment/>
      <protection/>
    </xf>
    <xf numFmtId="0" fontId="57" fillId="0" borderId="15" xfId="183" applyFont="1" applyFill="1" applyBorder="1">
      <alignment/>
      <protection/>
    </xf>
    <xf numFmtId="214" fontId="57" fillId="0" borderId="7" xfId="183" applyNumberFormat="1" applyFont="1" applyFill="1" applyBorder="1">
      <alignment/>
      <protection/>
    </xf>
    <xf numFmtId="214" fontId="57" fillId="0" borderId="15" xfId="183" applyNumberFormat="1" applyFont="1" applyFill="1" applyBorder="1">
      <alignment/>
      <protection/>
    </xf>
    <xf numFmtId="0" fontId="57" fillId="0" borderId="29" xfId="183" applyFont="1" applyFill="1" applyBorder="1">
      <alignment/>
      <protection/>
    </xf>
    <xf numFmtId="0" fontId="0" fillId="0" borderId="30" xfId="183" applyFill="1" applyBorder="1">
      <alignment/>
      <protection/>
    </xf>
    <xf numFmtId="0" fontId="57" fillId="0" borderId="18" xfId="183" applyFont="1" applyFill="1" applyBorder="1">
      <alignment/>
      <protection/>
    </xf>
    <xf numFmtId="0" fontId="57" fillId="0" borderId="31" xfId="183" applyFont="1" applyFill="1" applyBorder="1">
      <alignment/>
      <protection/>
    </xf>
    <xf numFmtId="0" fontId="57" fillId="0" borderId="6" xfId="183" applyFont="1" applyFill="1" applyBorder="1">
      <alignment/>
      <protection/>
    </xf>
    <xf numFmtId="0" fontId="57" fillId="0" borderId="32" xfId="183" applyFont="1" applyFill="1" applyBorder="1">
      <alignment/>
      <protection/>
    </xf>
    <xf numFmtId="214" fontId="57" fillId="0" borderId="33" xfId="183" applyNumberFormat="1" applyFont="1" applyFill="1" applyBorder="1">
      <alignment/>
      <protection/>
    </xf>
    <xf numFmtId="214" fontId="57" fillId="0" borderId="6" xfId="183" applyNumberFormat="1" applyFont="1" applyFill="1" applyBorder="1">
      <alignment/>
      <protection/>
    </xf>
    <xf numFmtId="0" fontId="57" fillId="0" borderId="34" xfId="183" applyFont="1" applyFill="1" applyBorder="1">
      <alignment/>
      <protection/>
    </xf>
    <xf numFmtId="0" fontId="57" fillId="0" borderId="20" xfId="183" applyFont="1" applyFill="1" applyBorder="1">
      <alignment/>
      <protection/>
    </xf>
    <xf numFmtId="0" fontId="57" fillId="0" borderId="35" xfId="183" applyFont="1" applyFill="1" applyBorder="1">
      <alignment/>
      <protection/>
    </xf>
    <xf numFmtId="0" fontId="57" fillId="0" borderId="36" xfId="183" applyFont="1" applyFill="1" applyBorder="1">
      <alignment/>
      <protection/>
    </xf>
    <xf numFmtId="0" fontId="57" fillId="0" borderId="37" xfId="183" applyFont="1" applyFill="1" applyBorder="1">
      <alignment/>
      <protection/>
    </xf>
    <xf numFmtId="214" fontId="57" fillId="0" borderId="38" xfId="183" applyNumberFormat="1" applyFont="1" applyFill="1" applyBorder="1">
      <alignment/>
      <protection/>
    </xf>
    <xf numFmtId="214" fontId="57" fillId="0" borderId="36" xfId="183" applyNumberFormat="1" applyFont="1" applyFill="1" applyBorder="1">
      <alignment/>
      <protection/>
    </xf>
    <xf numFmtId="0" fontId="57" fillId="0" borderId="39" xfId="183" applyFont="1" applyFill="1" applyBorder="1">
      <alignment/>
      <protection/>
    </xf>
    <xf numFmtId="0" fontId="0" fillId="0" borderId="40" xfId="183" applyFill="1" applyBorder="1">
      <alignment/>
      <protection/>
    </xf>
    <xf numFmtId="0" fontId="60" fillId="0" borderId="41" xfId="183" applyFont="1" applyFill="1" applyBorder="1">
      <alignment/>
      <protection/>
    </xf>
    <xf numFmtId="0" fontId="60" fillId="0" borderId="42" xfId="183" applyFont="1" applyFill="1" applyBorder="1">
      <alignment/>
      <protection/>
    </xf>
    <xf numFmtId="0" fontId="60" fillId="0" borderId="43" xfId="183" applyFont="1" applyFill="1" applyBorder="1">
      <alignment/>
      <protection/>
    </xf>
    <xf numFmtId="0" fontId="60" fillId="0" borderId="0" xfId="183" applyFont="1" applyFill="1" applyBorder="1">
      <alignment/>
      <protection/>
    </xf>
    <xf numFmtId="1" fontId="60" fillId="0" borderId="0" xfId="183" applyNumberFormat="1" applyFont="1" applyFill="1" applyBorder="1">
      <alignment/>
      <protection/>
    </xf>
    <xf numFmtId="2" fontId="60" fillId="0" borderId="44" xfId="183" applyNumberFormat="1" applyFont="1" applyFill="1" applyBorder="1">
      <alignment/>
      <protection/>
    </xf>
    <xf numFmtId="0" fontId="60" fillId="0" borderId="21" xfId="183" applyFont="1" applyFill="1" applyBorder="1">
      <alignment/>
      <protection/>
    </xf>
    <xf numFmtId="0" fontId="3" fillId="0" borderId="45" xfId="183" applyFont="1" applyFill="1" applyBorder="1">
      <alignment/>
      <protection/>
    </xf>
    <xf numFmtId="0" fontId="3" fillId="0" borderId="28" xfId="183" applyFont="1" applyFill="1" applyBorder="1">
      <alignment/>
      <protection/>
    </xf>
    <xf numFmtId="0" fontId="60" fillId="0" borderId="46" xfId="183" applyFont="1" applyFill="1" applyBorder="1">
      <alignment/>
      <protection/>
    </xf>
    <xf numFmtId="1" fontId="60" fillId="0" borderId="46" xfId="183" applyNumberFormat="1" applyFont="1" applyFill="1" applyBorder="1">
      <alignment/>
      <protection/>
    </xf>
    <xf numFmtId="2" fontId="60" fillId="0" borderId="43" xfId="183" applyNumberFormat="1" applyFont="1" applyFill="1" applyBorder="1">
      <alignment/>
      <protection/>
    </xf>
    <xf numFmtId="0" fontId="60" fillId="0" borderId="22" xfId="183" applyFont="1" applyFill="1" applyBorder="1">
      <alignment/>
      <protection/>
    </xf>
    <xf numFmtId="0" fontId="3" fillId="0" borderId="22" xfId="183" applyFont="1" applyFill="1" applyBorder="1">
      <alignment/>
      <protection/>
    </xf>
    <xf numFmtId="0" fontId="3" fillId="0" borderId="47" xfId="183" applyFont="1" applyFill="1" applyBorder="1">
      <alignment/>
      <protection/>
    </xf>
    <xf numFmtId="1" fontId="0" fillId="0" borderId="0" xfId="183" applyNumberFormat="1" applyFill="1">
      <alignment/>
      <protection/>
    </xf>
    <xf numFmtId="2" fontId="0" fillId="0" borderId="0" xfId="183" applyNumberFormat="1" applyFill="1">
      <alignment/>
      <protection/>
    </xf>
    <xf numFmtId="0" fontId="48" fillId="0" borderId="0" xfId="183" applyFont="1" applyFill="1" applyAlignment="1">
      <alignment horizontal="left"/>
      <protection/>
    </xf>
    <xf numFmtId="0" fontId="48" fillId="0" borderId="0" xfId="183" applyFont="1" applyFill="1" applyAlignment="1">
      <alignment horizontal="center"/>
      <protection/>
    </xf>
    <xf numFmtId="0" fontId="0" fillId="0" borderId="0" xfId="183" applyFill="1">
      <alignment/>
      <protection/>
    </xf>
    <xf numFmtId="203" fontId="52" fillId="0" borderId="0" xfId="130" applyNumberFormat="1" applyFont="1" applyFill="1" applyBorder="1" applyAlignment="1">
      <alignment horizontal="center" vertical="top"/>
    </xf>
    <xf numFmtId="0" fontId="53" fillId="0" borderId="0" xfId="186" applyFont="1" applyFill="1" applyAlignment="1">
      <alignment horizontal="left" vertical="top"/>
      <protection/>
    </xf>
    <xf numFmtId="0" fontId="52" fillId="0" borderId="0" xfId="186" applyFont="1" applyFill="1" applyBorder="1" applyAlignment="1">
      <alignment horizontal="center" vertical="top"/>
      <protection/>
    </xf>
    <xf numFmtId="0" fontId="52" fillId="0" borderId="0" xfId="186" applyFont="1" applyFill="1" applyBorder="1" applyAlignment="1">
      <alignment vertical="top"/>
      <protection/>
    </xf>
    <xf numFmtId="0" fontId="54" fillId="21" borderId="48" xfId="186" applyFont="1" applyFill="1" applyBorder="1" applyAlignment="1">
      <alignment horizontal="center" vertical="top" wrapText="1"/>
      <protection/>
    </xf>
    <xf numFmtId="203" fontId="54" fillId="21" borderId="49" xfId="130" applyNumberFormat="1" applyFont="1" applyFill="1" applyBorder="1" applyAlignment="1">
      <alignment horizontal="center" vertical="top" wrapText="1"/>
    </xf>
    <xf numFmtId="0" fontId="54" fillId="21" borderId="49" xfId="186" applyFont="1" applyFill="1" applyBorder="1" applyAlignment="1">
      <alignment horizontal="center" vertical="top" wrapText="1"/>
      <protection/>
    </xf>
    <xf numFmtId="0" fontId="0" fillId="0" borderId="0" xfId="182" applyAlignment="1">
      <alignment/>
    </xf>
    <xf numFmtId="0" fontId="56" fillId="0" borderId="0" xfId="182" applyFont="1" applyBorder="1" applyAlignment="1">
      <alignment/>
    </xf>
    <xf numFmtId="0" fontId="0" fillId="0" borderId="0" xfId="182" applyBorder="1" applyAlignment="1">
      <alignment/>
    </xf>
    <xf numFmtId="0" fontId="56" fillId="0" borderId="0" xfId="187" applyFont="1" applyFill="1" applyBorder="1" applyAlignment="1">
      <alignment vertical="top" wrapText="1"/>
      <protection/>
    </xf>
    <xf numFmtId="0" fontId="48" fillId="0" borderId="0" xfId="0" applyFont="1" applyFill="1" applyAlignment="1">
      <alignment/>
    </xf>
    <xf numFmtId="0" fontId="50" fillId="24" borderId="40" xfId="182" applyFont="1" applyFill="1" applyBorder="1" applyAlignment="1">
      <alignment/>
    </xf>
    <xf numFmtId="0" fontId="50" fillId="24" borderId="30" xfId="182" applyFont="1" applyFill="1" applyBorder="1" applyAlignment="1">
      <alignment/>
    </xf>
    <xf numFmtId="0" fontId="55" fillId="24" borderId="30" xfId="182" applyFont="1" applyFill="1" applyBorder="1" applyAlignment="1">
      <alignment horizontal="left"/>
    </xf>
    <xf numFmtId="0" fontId="50" fillId="24" borderId="50" xfId="182" applyFont="1" applyFill="1" applyBorder="1" applyAlignment="1">
      <alignment/>
    </xf>
    <xf numFmtId="0" fontId="50" fillId="24" borderId="18" xfId="182" applyFont="1" applyFill="1" applyBorder="1" applyAlignment="1">
      <alignment/>
    </xf>
    <xf numFmtId="0" fontId="50" fillId="24" borderId="17" xfId="182" applyFont="1" applyFill="1" applyBorder="1" applyAlignment="1">
      <alignment/>
    </xf>
    <xf numFmtId="0" fontId="50" fillId="24" borderId="1" xfId="182" applyFont="1" applyFill="1" applyBorder="1" applyAlignment="1">
      <alignment/>
    </xf>
    <xf numFmtId="0" fontId="50" fillId="24" borderId="32" xfId="182" applyFont="1" applyFill="1" applyBorder="1" applyAlignment="1">
      <alignment/>
    </xf>
    <xf numFmtId="0" fontId="50" fillId="24" borderId="26" xfId="182" applyFont="1" applyFill="1" applyBorder="1" applyAlignment="1">
      <alignment/>
    </xf>
    <xf numFmtId="0" fontId="50" fillId="0" borderId="30" xfId="182" applyFont="1" applyBorder="1" applyAlignment="1">
      <alignment horizontal="centerContinuous" vertical="top"/>
    </xf>
    <xf numFmtId="0" fontId="50" fillId="0" borderId="51" xfId="182" applyFont="1" applyBorder="1" applyAlignment="1">
      <alignment horizontal="centerContinuous" vertical="top"/>
    </xf>
    <xf numFmtId="0" fontId="50" fillId="0" borderId="52" xfId="182" applyFont="1" applyBorder="1" applyAlignment="1">
      <alignment/>
    </xf>
    <xf numFmtId="0" fontId="50" fillId="0" borderId="53" xfId="182" applyFont="1" applyBorder="1" applyAlignment="1">
      <alignment/>
    </xf>
    <xf numFmtId="0" fontId="50" fillId="24" borderId="52" xfId="182" applyFont="1" applyFill="1" applyBorder="1" applyAlignment="1">
      <alignment/>
    </xf>
    <xf numFmtId="0" fontId="50" fillId="0" borderId="18" xfId="182" applyFont="1" applyBorder="1" applyAlignment="1">
      <alignment horizontal="center"/>
    </xf>
    <xf numFmtId="0" fontId="58" fillId="0" borderId="0" xfId="186" applyFont="1" applyFill="1" applyAlignment="1">
      <alignment horizontal="left" vertical="top" indent="3"/>
      <protection/>
    </xf>
    <xf numFmtId="0" fontId="50" fillId="0" borderId="20" xfId="187" applyFont="1" applyFill="1" applyBorder="1" applyAlignment="1">
      <alignment horizontal="center" vertical="top" wrapText="1"/>
      <protection/>
    </xf>
    <xf numFmtId="0" fontId="50" fillId="0" borderId="18" xfId="187" applyFont="1" applyFill="1" applyBorder="1" applyAlignment="1">
      <alignment horizontal="center" vertical="top" wrapText="1"/>
      <protection/>
    </xf>
    <xf numFmtId="0" fontId="50" fillId="0" borderId="54" xfId="187" applyFont="1" applyFill="1" applyBorder="1" applyAlignment="1">
      <alignment horizontal="center" vertical="top" wrapText="1"/>
      <protection/>
    </xf>
    <xf numFmtId="0" fontId="50" fillId="0" borderId="48" xfId="187" applyFont="1" applyFill="1" applyBorder="1" applyAlignment="1">
      <alignment horizontal="center" vertical="top" wrapText="1"/>
      <protection/>
    </xf>
    <xf numFmtId="0" fontId="50" fillId="0" borderId="21" xfId="187" applyFont="1" applyFill="1" applyBorder="1" applyAlignment="1">
      <alignment horizontal="center" vertical="top" wrapText="1"/>
      <protection/>
    </xf>
    <xf numFmtId="0" fontId="50" fillId="0" borderId="20" xfId="187" applyFont="1" applyBorder="1" applyAlignment="1">
      <alignment horizontal="center" vertical="top" wrapText="1"/>
      <protection/>
    </xf>
    <xf numFmtId="0" fontId="50" fillId="0" borderId="54" xfId="187" applyFont="1" applyBorder="1" applyAlignment="1">
      <alignment horizontal="center" vertical="top" wrapText="1"/>
      <protection/>
    </xf>
    <xf numFmtId="0" fontId="50" fillId="24" borderId="20" xfId="187" applyFont="1" applyFill="1" applyBorder="1" applyAlignment="1">
      <alignment horizontal="center" vertical="top" wrapText="1"/>
      <protection/>
    </xf>
    <xf numFmtId="0" fontId="50" fillId="24" borderId="18" xfId="187" applyFont="1" applyFill="1" applyBorder="1" applyAlignment="1">
      <alignment horizontal="center" vertical="top" wrapText="1"/>
      <protection/>
    </xf>
    <xf numFmtId="0" fontId="50" fillId="24" borderId="54" xfId="187" applyFont="1" applyFill="1" applyBorder="1" applyAlignment="1">
      <alignment horizontal="center" vertical="top" wrapText="1"/>
      <protection/>
    </xf>
    <xf numFmtId="0" fontId="50" fillId="24" borderId="48" xfId="187" applyFont="1" applyFill="1" applyBorder="1" applyAlignment="1">
      <alignment horizontal="center" vertical="top" wrapText="1"/>
      <protection/>
    </xf>
    <xf numFmtId="0" fontId="50" fillId="0" borderId="20" xfId="187" applyFont="1" applyFill="1" applyBorder="1" applyAlignment="1">
      <alignment horizontal="justify" vertical="top" wrapText="1"/>
      <protection/>
    </xf>
    <xf numFmtId="0" fontId="50" fillId="0" borderId="18" xfId="187" applyFont="1" applyFill="1" applyBorder="1" applyAlignment="1">
      <alignment horizontal="justify" vertical="top" wrapText="1"/>
      <protection/>
    </xf>
    <xf numFmtId="0" fontId="57" fillId="0" borderId="0" xfId="187" applyFont="1" applyFill="1" applyBorder="1" applyAlignment="1">
      <alignment horizontal="center" vertical="top" wrapText="1"/>
      <protection/>
    </xf>
    <xf numFmtId="0" fontId="0" fillId="0" borderId="0" xfId="182" applyFont="1" applyBorder="1" applyAlignment="1">
      <alignment horizontal="center"/>
    </xf>
    <xf numFmtId="0" fontId="0" fillId="0" borderId="0" xfId="182" applyFont="1" applyAlignment="1">
      <alignment horizontal="center"/>
    </xf>
    <xf numFmtId="0" fontId="54" fillId="21" borderId="48" xfId="186" applyFont="1" applyFill="1" applyBorder="1" applyAlignment="1">
      <alignment horizontal="left" vertical="center" wrapText="1"/>
      <protection/>
    </xf>
    <xf numFmtId="0" fontId="50" fillId="0" borderId="37" xfId="187" applyFont="1" applyFill="1" applyBorder="1" applyAlignment="1">
      <alignment horizontal="left" vertical="top" wrapText="1"/>
      <protection/>
    </xf>
    <xf numFmtId="203" fontId="50" fillId="0" borderId="20" xfId="128" applyNumberFormat="1" applyFont="1" applyFill="1" applyBorder="1" applyAlignment="1">
      <alignment horizontal="right" vertical="top" wrapText="1"/>
    </xf>
    <xf numFmtId="0" fontId="50" fillId="0" borderId="32" xfId="187" applyFont="1" applyFill="1" applyBorder="1" applyAlignment="1">
      <alignment horizontal="left" vertical="top" wrapText="1"/>
      <protection/>
    </xf>
    <xf numFmtId="203" fontId="50" fillId="0" borderId="18" xfId="128" applyNumberFormat="1" applyFont="1" applyFill="1" applyBorder="1" applyAlignment="1">
      <alignment horizontal="right" vertical="top" wrapText="1"/>
    </xf>
    <xf numFmtId="0" fontId="50" fillId="0" borderId="55" xfId="187" applyFont="1" applyFill="1" applyBorder="1" applyAlignment="1">
      <alignment horizontal="left" vertical="top" wrapText="1"/>
      <protection/>
    </xf>
    <xf numFmtId="203" fontId="50" fillId="0" borderId="54" xfId="128" applyNumberFormat="1" applyFont="1" applyFill="1" applyBorder="1" applyAlignment="1">
      <alignment horizontal="right" vertical="top" wrapText="1"/>
    </xf>
    <xf numFmtId="0" fontId="49" fillId="0" borderId="56" xfId="187" applyFont="1" applyFill="1" applyBorder="1" applyAlignment="1">
      <alignment horizontal="left" vertical="top" wrapText="1"/>
      <protection/>
    </xf>
    <xf numFmtId="203" fontId="49" fillId="0" borderId="48" xfId="128" applyNumberFormat="1" applyFont="1" applyFill="1" applyBorder="1" applyAlignment="1">
      <alignment horizontal="right" vertical="top" wrapText="1"/>
    </xf>
    <xf numFmtId="0" fontId="49" fillId="0" borderId="0" xfId="187" applyFont="1" applyFill="1" applyBorder="1" applyAlignment="1">
      <alignment horizontal="left" vertical="top" wrapText="1"/>
      <protection/>
    </xf>
    <xf numFmtId="203" fontId="49" fillId="0" borderId="21" xfId="128" applyNumberFormat="1" applyFont="1" applyFill="1" applyBorder="1" applyAlignment="1">
      <alignment horizontal="right" vertical="top" wrapText="1"/>
    </xf>
    <xf numFmtId="0" fontId="50" fillId="0" borderId="37" xfId="187" applyFont="1" applyFill="1" applyBorder="1" applyAlignment="1">
      <alignment horizontal="justify" vertical="top" wrapText="1"/>
      <protection/>
    </xf>
    <xf numFmtId="0" fontId="50" fillId="0" borderId="32" xfId="187" applyFont="1" applyFill="1" applyBorder="1" applyAlignment="1">
      <alignment vertical="top" wrapText="1"/>
      <protection/>
    </xf>
    <xf numFmtId="0" fontId="50" fillId="0" borderId="37" xfId="187" applyFont="1" applyFill="1" applyBorder="1" applyAlignment="1">
      <alignment vertical="top" wrapText="1"/>
      <protection/>
    </xf>
    <xf numFmtId="0" fontId="50" fillId="0" borderId="20" xfId="187" applyFont="1" applyFill="1" applyBorder="1" applyAlignment="1">
      <alignment horizontal="right" vertical="top" wrapText="1"/>
      <protection/>
    </xf>
    <xf numFmtId="0" fontId="50" fillId="0" borderId="18" xfId="187" applyFont="1" applyFill="1" applyBorder="1" applyAlignment="1">
      <alignment horizontal="right" vertical="top" wrapText="1"/>
      <protection/>
    </xf>
    <xf numFmtId="1" fontId="50" fillId="0" borderId="20" xfId="187" applyNumberFormat="1" applyFont="1" applyFill="1" applyBorder="1" applyAlignment="1">
      <alignment horizontal="right" vertical="top" wrapText="1"/>
      <protection/>
    </xf>
    <xf numFmtId="1" fontId="50" fillId="0" borderId="18" xfId="187" applyNumberFormat="1" applyFont="1" applyFill="1" applyBorder="1" applyAlignment="1">
      <alignment horizontal="right" vertical="top" wrapText="1"/>
      <protection/>
    </xf>
    <xf numFmtId="203" fontId="50" fillId="0" borderId="20" xfId="187" applyNumberFormat="1" applyFont="1" applyFill="1" applyBorder="1" applyAlignment="1">
      <alignment horizontal="right" vertical="top" wrapText="1"/>
      <protection/>
    </xf>
    <xf numFmtId="203" fontId="50" fillId="0" borderId="18" xfId="187" applyNumberFormat="1" applyFont="1" applyFill="1" applyBorder="1" applyAlignment="1">
      <alignment horizontal="right" vertical="top" wrapText="1"/>
      <protection/>
    </xf>
    <xf numFmtId="0" fontId="50" fillId="0" borderId="20" xfId="188" applyFont="1" applyBorder="1" applyAlignment="1">
      <alignment horizontal="right" wrapText="1"/>
    </xf>
    <xf numFmtId="0" fontId="50" fillId="0" borderId="18" xfId="188" applyFont="1" applyBorder="1" applyAlignment="1">
      <alignment horizontal="right" wrapText="1"/>
    </xf>
    <xf numFmtId="1" fontId="49" fillId="0" borderId="18" xfId="188" applyNumberFormat="1" applyFont="1" applyBorder="1" applyAlignment="1">
      <alignment horizontal="right" wrapText="1"/>
    </xf>
    <xf numFmtId="0" fontId="50" fillId="0" borderId="32" xfId="187" applyFont="1" applyFill="1" applyBorder="1" applyAlignment="1">
      <alignment horizontal="justify" vertical="top" wrapText="1"/>
      <protection/>
    </xf>
    <xf numFmtId="0" fontId="50" fillId="0" borderId="20" xfId="182" applyFont="1" applyBorder="1" applyAlignment="1">
      <alignment horizontal="right"/>
    </xf>
    <xf numFmtId="0" fontId="50" fillId="0" borderId="18" xfId="182" applyFont="1" applyBorder="1" applyAlignment="1">
      <alignment horizontal="right"/>
    </xf>
    <xf numFmtId="203" fontId="49" fillId="0" borderId="18" xfId="128" applyNumberFormat="1" applyFont="1" applyFill="1" applyBorder="1" applyAlignment="1">
      <alignment horizontal="right" vertical="top" wrapText="1"/>
    </xf>
    <xf numFmtId="0" fontId="50" fillId="24" borderId="37" xfId="187" applyFont="1" applyFill="1" applyBorder="1" applyAlignment="1">
      <alignment vertical="top" wrapText="1"/>
      <protection/>
    </xf>
    <xf numFmtId="0" fontId="50" fillId="24" borderId="20" xfId="187" applyFont="1" applyFill="1" applyBorder="1" applyAlignment="1">
      <alignment horizontal="right" vertical="top" wrapText="1"/>
      <protection/>
    </xf>
    <xf numFmtId="0" fontId="50" fillId="24" borderId="32" xfId="187" applyFont="1" applyFill="1" applyBorder="1" applyAlignment="1">
      <alignment vertical="top" wrapText="1"/>
      <protection/>
    </xf>
    <xf numFmtId="0" fontId="50" fillId="24" borderId="18" xfId="187" applyFont="1" applyFill="1" applyBorder="1" applyAlignment="1">
      <alignment horizontal="right" vertical="top" wrapText="1"/>
      <protection/>
    </xf>
    <xf numFmtId="0" fontId="50" fillId="24" borderId="55" xfId="187" applyFont="1" applyFill="1" applyBorder="1" applyAlignment="1">
      <alignment vertical="top" wrapText="1"/>
      <protection/>
    </xf>
    <xf numFmtId="0" fontId="50" fillId="24" borderId="54" xfId="187" applyFont="1" applyFill="1" applyBorder="1" applyAlignment="1">
      <alignment horizontal="right" vertical="top" wrapText="1"/>
      <protection/>
    </xf>
    <xf numFmtId="0" fontId="49" fillId="24" borderId="56" xfId="187" applyFont="1" applyFill="1" applyBorder="1" applyAlignment="1">
      <alignment vertical="top" wrapText="1"/>
      <protection/>
    </xf>
    <xf numFmtId="203" fontId="50" fillId="0" borderId="20" xfId="128" applyNumberFormat="1" applyFont="1" applyFill="1" applyBorder="1" applyAlignment="1">
      <alignment vertical="top" wrapText="1"/>
    </xf>
    <xf numFmtId="203" fontId="50" fillId="0" borderId="18" xfId="128" applyNumberFormat="1" applyFont="1" applyFill="1" applyBorder="1" applyAlignment="1">
      <alignment vertical="top" wrapText="1"/>
    </xf>
    <xf numFmtId="0" fontId="50" fillId="0" borderId="53" xfId="182" applyFont="1" applyBorder="1" applyAlignment="1">
      <alignment vertical="top"/>
    </xf>
    <xf numFmtId="0" fontId="50" fillId="0" borderId="55" xfId="187" applyFont="1" applyFill="1" applyBorder="1" applyAlignment="1">
      <alignment vertical="top" wrapText="1"/>
      <protection/>
    </xf>
    <xf numFmtId="0" fontId="50" fillId="0" borderId="52" xfId="182" applyFont="1" applyBorder="1" applyAlignment="1">
      <alignment vertical="top"/>
    </xf>
    <xf numFmtId="0" fontId="49" fillId="0" borderId="0" xfId="187" applyFont="1" applyFill="1" applyBorder="1" applyAlignment="1">
      <alignment vertical="top" wrapText="1"/>
      <protection/>
    </xf>
    <xf numFmtId="0" fontId="49" fillId="0" borderId="56" xfId="187" applyFont="1" applyFill="1" applyBorder="1" applyAlignment="1">
      <alignment vertical="top" wrapText="1"/>
      <protection/>
    </xf>
    <xf numFmtId="1" fontId="49" fillId="0" borderId="21" xfId="187" applyNumberFormat="1" applyFont="1" applyFill="1" applyBorder="1" applyAlignment="1">
      <alignment horizontal="right" vertical="top" wrapText="1"/>
      <protection/>
    </xf>
    <xf numFmtId="0" fontId="50" fillId="0" borderId="54" xfId="187" applyFont="1" applyFill="1" applyBorder="1" applyAlignment="1">
      <alignment horizontal="right" vertical="top" wrapText="1"/>
      <protection/>
    </xf>
    <xf numFmtId="1" fontId="49" fillId="0" borderId="48" xfId="187" applyNumberFormat="1" applyFont="1" applyFill="1" applyBorder="1" applyAlignment="1">
      <alignment horizontal="right" vertical="top" wrapText="1"/>
      <protection/>
    </xf>
    <xf numFmtId="1" fontId="50" fillId="0" borderId="54" xfId="187" applyNumberFormat="1" applyFont="1" applyFill="1" applyBorder="1" applyAlignment="1">
      <alignment horizontal="right" vertical="top" wrapText="1"/>
      <protection/>
    </xf>
    <xf numFmtId="203" fontId="49" fillId="0" borderId="21" xfId="187" applyNumberFormat="1" applyFont="1" applyFill="1" applyBorder="1" applyAlignment="1">
      <alignment horizontal="right" vertical="top" wrapText="1"/>
      <protection/>
    </xf>
    <xf numFmtId="203" fontId="49" fillId="0" borderId="48" xfId="187" applyNumberFormat="1" applyFont="1" applyFill="1" applyBorder="1" applyAlignment="1">
      <alignment horizontal="right" vertical="top" wrapText="1"/>
      <protection/>
    </xf>
    <xf numFmtId="203" fontId="50" fillId="0" borderId="54" xfId="187" applyNumberFormat="1" applyFont="1" applyFill="1" applyBorder="1" applyAlignment="1">
      <alignment horizontal="right" vertical="top" wrapText="1"/>
      <protection/>
    </xf>
    <xf numFmtId="0" fontId="50" fillId="0" borderId="21" xfId="187" applyFont="1" applyBorder="1" applyAlignment="1">
      <alignment horizontal="center" vertical="top" wrapText="1"/>
      <protection/>
    </xf>
    <xf numFmtId="0" fontId="50" fillId="0" borderId="55" xfId="187" applyFont="1" applyFill="1" applyBorder="1" applyAlignment="1">
      <alignment horizontal="justify" vertical="top" wrapText="1"/>
      <protection/>
    </xf>
    <xf numFmtId="0" fontId="50" fillId="0" borderId="48" xfId="187" applyFont="1" applyBorder="1" applyAlignment="1">
      <alignment horizontal="center" vertical="top" wrapText="1"/>
      <protection/>
    </xf>
    <xf numFmtId="0" fontId="49" fillId="0" borderId="57" xfId="182" applyFont="1" applyBorder="1" applyAlignment="1">
      <alignment horizontal="centerContinuous" vertical="top"/>
    </xf>
    <xf numFmtId="1" fontId="49" fillId="0" borderId="21" xfId="182" applyNumberFormat="1" applyFont="1" applyBorder="1" applyAlignment="1">
      <alignment horizontal="right"/>
    </xf>
    <xf numFmtId="0" fontId="50" fillId="0" borderId="54" xfId="182" applyFont="1" applyBorder="1" applyAlignment="1">
      <alignment horizontal="center"/>
    </xf>
    <xf numFmtId="0" fontId="50" fillId="0" borderId="54" xfId="182" applyFont="1" applyBorder="1" applyAlignment="1">
      <alignment horizontal="right"/>
    </xf>
    <xf numFmtId="1" fontId="49" fillId="0" borderId="48" xfId="182" applyNumberFormat="1" applyFont="1" applyBorder="1" applyAlignment="1">
      <alignment horizontal="right"/>
    </xf>
    <xf numFmtId="0" fontId="50" fillId="0" borderId="18" xfId="182" applyFont="1" applyBorder="1" applyAlignment="1">
      <alignment horizontal="center" vertical="top"/>
    </xf>
    <xf numFmtId="203" fontId="49" fillId="0" borderId="19" xfId="128" applyNumberFormat="1" applyFont="1" applyFill="1" applyBorder="1" applyAlignment="1">
      <alignment horizontal="right" vertical="top" wrapText="1"/>
    </xf>
    <xf numFmtId="0" fontId="50" fillId="24" borderId="22" xfId="187" applyFont="1" applyFill="1" applyBorder="1" applyAlignment="1">
      <alignment horizontal="center" vertical="top" wrapText="1"/>
      <protection/>
    </xf>
    <xf numFmtId="0" fontId="49" fillId="24" borderId="46" xfId="187" applyFont="1" applyFill="1" applyBorder="1" applyAlignment="1">
      <alignment vertical="top" wrapText="1"/>
      <protection/>
    </xf>
    <xf numFmtId="0" fontId="50" fillId="24" borderId="48" xfId="182" applyFont="1" applyFill="1" applyBorder="1" applyAlignment="1">
      <alignment/>
    </xf>
    <xf numFmtId="0" fontId="50" fillId="0" borderId="54" xfId="187" applyFont="1" applyFill="1" applyBorder="1" applyAlignment="1">
      <alignment horizontal="justify" vertical="top" wrapText="1"/>
      <protection/>
    </xf>
    <xf numFmtId="203" fontId="50" fillId="0" borderId="54" xfId="128" applyNumberFormat="1" applyFont="1" applyFill="1" applyBorder="1" applyAlignment="1">
      <alignment vertical="top" wrapText="1"/>
    </xf>
    <xf numFmtId="0" fontId="50" fillId="0" borderId="52" xfId="187" applyFont="1" applyFill="1" applyBorder="1" applyAlignment="1">
      <alignment horizontal="justify" vertical="top" wrapText="1"/>
      <protection/>
    </xf>
    <xf numFmtId="0" fontId="50" fillId="0" borderId="48" xfId="187" applyFont="1" applyFill="1" applyBorder="1" applyAlignment="1">
      <alignment horizontal="justify" vertical="top" wrapText="1"/>
      <protection/>
    </xf>
    <xf numFmtId="203" fontId="49" fillId="0" borderId="48" xfId="128" applyNumberFormat="1" applyFont="1" applyFill="1" applyBorder="1" applyAlignment="1">
      <alignment horizontal="center" vertical="top" wrapText="1"/>
    </xf>
    <xf numFmtId="203" fontId="50" fillId="24" borderId="18" xfId="125" applyNumberFormat="1" applyFont="1" applyFill="1" applyBorder="1" applyAlignment="1">
      <alignment/>
    </xf>
    <xf numFmtId="203" fontId="50" fillId="24" borderId="17" xfId="125" applyNumberFormat="1" applyFont="1" applyFill="1" applyBorder="1" applyAlignment="1">
      <alignment/>
    </xf>
    <xf numFmtId="0" fontId="48" fillId="0" borderId="0" xfId="186" applyFont="1" applyFill="1" applyAlignment="1">
      <alignment vertical="top"/>
      <protection/>
    </xf>
    <xf numFmtId="0" fontId="49" fillId="21" borderId="22" xfId="0" applyFont="1" applyFill="1" applyBorder="1" applyAlignment="1">
      <alignment/>
    </xf>
    <xf numFmtId="0" fontId="49" fillId="21" borderId="47" xfId="0" applyFont="1" applyFill="1" applyBorder="1" applyAlignment="1">
      <alignment/>
    </xf>
    <xf numFmtId="0" fontId="49" fillId="21" borderId="22" xfId="0" applyFont="1" applyFill="1" applyBorder="1" applyAlignment="1">
      <alignment horizontal="left"/>
    </xf>
    <xf numFmtId="0" fontId="49" fillId="21" borderId="58" xfId="0" applyFont="1" applyFill="1" applyBorder="1" applyAlignment="1">
      <alignment/>
    </xf>
    <xf numFmtId="0" fontId="49" fillId="21" borderId="45" xfId="0" applyFont="1" applyFill="1" applyBorder="1" applyAlignment="1">
      <alignment horizontal="center"/>
    </xf>
    <xf numFmtId="0" fontId="49" fillId="21" borderId="59" xfId="0" applyFont="1" applyFill="1" applyBorder="1" applyAlignment="1">
      <alignment horizontal="center"/>
    </xf>
    <xf numFmtId="0" fontId="49" fillId="21" borderId="46" xfId="0" applyFont="1" applyFill="1" applyBorder="1" applyAlignment="1">
      <alignment/>
    </xf>
    <xf numFmtId="0" fontId="49" fillId="21" borderId="60" xfId="0" applyFont="1" applyFill="1" applyBorder="1" applyAlignment="1">
      <alignment horizontal="center"/>
    </xf>
    <xf numFmtId="0" fontId="49" fillId="21" borderId="28" xfId="0" applyFont="1" applyFill="1" applyBorder="1" applyAlignment="1">
      <alignment/>
    </xf>
    <xf numFmtId="203" fontId="49" fillId="21" borderId="22" xfId="125" applyNumberFormat="1" applyFont="1" applyFill="1" applyBorder="1" applyAlignment="1">
      <alignment/>
    </xf>
    <xf numFmtId="203" fontId="49" fillId="21" borderId="45" xfId="125" applyNumberFormat="1" applyFont="1" applyFill="1" applyBorder="1" applyAlignment="1">
      <alignment horizontal="center"/>
    </xf>
    <xf numFmtId="203" fontId="50" fillId="24" borderId="19" xfId="125" applyNumberFormat="1" applyFont="1" applyFill="1" applyBorder="1" applyAlignment="1">
      <alignment/>
    </xf>
    <xf numFmtId="0" fontId="50" fillId="24" borderId="19" xfId="182" applyFont="1" applyFill="1" applyBorder="1" applyAlignment="1">
      <alignment/>
    </xf>
    <xf numFmtId="0" fontId="50" fillId="24" borderId="61" xfId="182" applyFont="1" applyFill="1" applyBorder="1" applyAlignment="1">
      <alignment/>
    </xf>
    <xf numFmtId="0" fontId="50" fillId="24" borderId="62" xfId="182" applyFont="1" applyFill="1" applyBorder="1" applyAlignment="1">
      <alignment/>
    </xf>
    <xf numFmtId="0" fontId="3" fillId="27" borderId="48" xfId="0" applyFont="1" applyFill="1" applyBorder="1" applyAlignment="1">
      <alignment horizontal="center" wrapText="1"/>
    </xf>
    <xf numFmtId="0" fontId="60" fillId="27" borderId="63" xfId="0" applyFont="1" applyFill="1" applyBorder="1" applyAlignment="1">
      <alignment horizontal="center"/>
    </xf>
    <xf numFmtId="0" fontId="60" fillId="27" borderId="64" xfId="0" applyFont="1" applyFill="1" applyBorder="1" applyAlignment="1">
      <alignment horizontal="center"/>
    </xf>
    <xf numFmtId="0" fontId="60" fillId="27" borderId="64" xfId="0" applyFont="1" applyFill="1" applyBorder="1" applyAlignment="1">
      <alignment horizontal="center" wrapText="1"/>
    </xf>
    <xf numFmtId="0" fontId="60" fillId="27" borderId="65" xfId="0" applyFont="1" applyFill="1" applyBorder="1" applyAlignment="1">
      <alignment horizontal="center"/>
    </xf>
    <xf numFmtId="0" fontId="60" fillId="27" borderId="66" xfId="0" applyFont="1" applyFill="1" applyBorder="1" applyAlignment="1">
      <alignment horizontal="center" vertical="top" wrapText="1"/>
    </xf>
    <xf numFmtId="0" fontId="60" fillId="27" borderId="52" xfId="0" applyFont="1" applyFill="1" applyBorder="1" applyAlignment="1">
      <alignment horizontal="center" vertical="top" wrapText="1"/>
    </xf>
    <xf numFmtId="0" fontId="60" fillId="27" borderId="65" xfId="0" applyFont="1" applyFill="1" applyBorder="1" applyAlignment="1">
      <alignment horizontal="center" vertical="top" wrapText="1"/>
    </xf>
    <xf numFmtId="0" fontId="60" fillId="27" borderId="49" xfId="0" applyFont="1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3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1" xfId="0" applyBorder="1" applyAlignment="1">
      <alignment/>
    </xf>
    <xf numFmtId="0" fontId="0" fillId="0" borderId="18" xfId="0" applyBorder="1" applyAlignment="1">
      <alignment wrapText="1"/>
    </xf>
    <xf numFmtId="0" fontId="0" fillId="0" borderId="2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54" xfId="0" applyBorder="1" applyAlignment="1">
      <alignment wrapText="1"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5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9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68" xfId="0" applyFill="1" applyBorder="1" applyAlignment="1">
      <alignment horizontal="right"/>
    </xf>
    <xf numFmtId="0" fontId="0" fillId="0" borderId="69" xfId="0" applyFill="1" applyBorder="1" applyAlignment="1">
      <alignment horizontal="right"/>
    </xf>
    <xf numFmtId="0" fontId="0" fillId="0" borderId="70" xfId="0" applyFill="1" applyBorder="1" applyAlignment="1">
      <alignment horizontal="right"/>
    </xf>
    <xf numFmtId="0" fontId="0" fillId="0" borderId="53" xfId="0" applyFill="1" applyBorder="1" applyAlignment="1">
      <alignment horizontal="right"/>
    </xf>
    <xf numFmtId="0" fontId="0" fillId="0" borderId="71" xfId="0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71" xfId="0" applyBorder="1" applyAlignment="1">
      <alignment horizontal="right"/>
    </xf>
    <xf numFmtId="0" fontId="3" fillId="27" borderId="48" xfId="0" applyFont="1" applyFill="1" applyBorder="1" applyAlignment="1">
      <alignment vertical="top" wrapText="1"/>
    </xf>
    <xf numFmtId="0" fontId="3" fillId="27" borderId="63" xfId="0" applyFont="1" applyFill="1" applyBorder="1" applyAlignment="1">
      <alignment horizontal="right"/>
    </xf>
    <xf numFmtId="0" fontId="3" fillId="27" borderId="64" xfId="0" applyFont="1" applyFill="1" applyBorder="1" applyAlignment="1">
      <alignment horizontal="right"/>
    </xf>
    <xf numFmtId="0" fontId="3" fillId="27" borderId="66" xfId="0" applyFont="1" applyFill="1" applyBorder="1" applyAlignment="1">
      <alignment horizontal="right"/>
    </xf>
    <xf numFmtId="0" fontId="3" fillId="27" borderId="49" xfId="0" applyFont="1" applyFill="1" applyBorder="1" applyAlignment="1">
      <alignment horizontal="right"/>
    </xf>
    <xf numFmtId="0" fontId="0" fillId="0" borderId="21" xfId="0" applyBorder="1" applyAlignment="1">
      <alignment wrapText="1"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74" xfId="0" applyBorder="1" applyAlignment="1">
      <alignment/>
    </xf>
    <xf numFmtId="0" fontId="3" fillId="28" borderId="48" xfId="0" applyFont="1" applyFill="1" applyBorder="1" applyAlignment="1">
      <alignment wrapText="1"/>
    </xf>
    <xf numFmtId="0" fontId="0" fillId="28" borderId="63" xfId="0" applyFill="1" applyBorder="1" applyAlignment="1">
      <alignment/>
    </xf>
    <xf numFmtId="0" fontId="0" fillId="28" borderId="64" xfId="0" applyFill="1" applyBorder="1" applyAlignment="1">
      <alignment/>
    </xf>
    <xf numFmtId="0" fontId="0" fillId="28" borderId="66" xfId="0" applyFill="1" applyBorder="1" applyAlignment="1">
      <alignment/>
    </xf>
    <xf numFmtId="0" fontId="0" fillId="28" borderId="52" xfId="0" applyFill="1" applyBorder="1" applyAlignment="1">
      <alignment/>
    </xf>
    <xf numFmtId="0" fontId="0" fillId="28" borderId="65" xfId="0" applyFill="1" applyBorder="1" applyAlignment="1">
      <alignment/>
    </xf>
    <xf numFmtId="0" fontId="0" fillId="28" borderId="49" xfId="0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34" xfId="0" applyBorder="1" applyAlignment="1">
      <alignment/>
    </xf>
    <xf numFmtId="0" fontId="0" fillId="0" borderId="6" xfId="0" applyBorder="1" applyAlignment="1">
      <alignment/>
    </xf>
    <xf numFmtId="0" fontId="0" fillId="0" borderId="67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62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51" xfId="0" applyBorder="1" applyAlignment="1">
      <alignment/>
    </xf>
    <xf numFmtId="0" fontId="0" fillId="0" borderId="73" xfId="0" applyBorder="1" applyAlignment="1">
      <alignment/>
    </xf>
    <xf numFmtId="0" fontId="0" fillId="0" borderId="75" xfId="0" applyBorder="1" applyAlignment="1">
      <alignment/>
    </xf>
    <xf numFmtId="0" fontId="3" fillId="19" borderId="48" xfId="0" applyFont="1" applyFill="1" applyBorder="1" applyAlignment="1">
      <alignment wrapText="1"/>
    </xf>
    <xf numFmtId="0" fontId="0" fillId="19" borderId="63" xfId="0" applyFill="1" applyBorder="1" applyAlignment="1">
      <alignment/>
    </xf>
    <xf numFmtId="0" fontId="0" fillId="19" borderId="64" xfId="0" applyFill="1" applyBorder="1" applyAlignment="1">
      <alignment/>
    </xf>
    <xf numFmtId="0" fontId="0" fillId="19" borderId="66" xfId="0" applyFill="1" applyBorder="1" applyAlignment="1">
      <alignment/>
    </xf>
    <xf numFmtId="0" fontId="0" fillId="19" borderId="52" xfId="0" applyFill="1" applyBorder="1" applyAlignment="1">
      <alignment/>
    </xf>
    <xf numFmtId="0" fontId="0" fillId="19" borderId="65" xfId="0" applyFill="1" applyBorder="1" applyAlignment="1">
      <alignment/>
    </xf>
    <xf numFmtId="0" fontId="0" fillId="19" borderId="49" xfId="0" applyFill="1" applyBorder="1" applyAlignment="1">
      <alignment/>
    </xf>
    <xf numFmtId="0" fontId="3" fillId="10" borderId="48" xfId="0" applyFont="1" applyFill="1" applyBorder="1" applyAlignment="1">
      <alignment wrapText="1"/>
    </xf>
    <xf numFmtId="0" fontId="3" fillId="10" borderId="63" xfId="0" applyFont="1" applyFill="1" applyBorder="1" applyAlignment="1">
      <alignment/>
    </xf>
    <xf numFmtId="0" fontId="3" fillId="10" borderId="64" xfId="0" applyFont="1" applyFill="1" applyBorder="1" applyAlignment="1">
      <alignment/>
    </xf>
    <xf numFmtId="0" fontId="3" fillId="10" borderId="66" xfId="0" applyFont="1" applyFill="1" applyBorder="1" applyAlignment="1">
      <alignment/>
    </xf>
    <xf numFmtId="0" fontId="3" fillId="10" borderId="52" xfId="0" applyFont="1" applyFill="1" applyBorder="1" applyAlignment="1">
      <alignment/>
    </xf>
    <xf numFmtId="0" fontId="3" fillId="10" borderId="65" xfId="0" applyFont="1" applyFill="1" applyBorder="1" applyAlignment="1">
      <alignment/>
    </xf>
    <xf numFmtId="0" fontId="3" fillId="10" borderId="49" xfId="0" applyFont="1" applyFill="1" applyBorder="1" applyAlignment="1">
      <alignment/>
    </xf>
    <xf numFmtId="0" fontId="3" fillId="29" borderId="48" xfId="0" applyFont="1" applyFill="1" applyBorder="1" applyAlignment="1">
      <alignment wrapText="1"/>
    </xf>
    <xf numFmtId="0" fontId="3" fillId="29" borderId="63" xfId="0" applyFont="1" applyFill="1" applyBorder="1" applyAlignment="1">
      <alignment/>
    </xf>
    <xf numFmtId="0" fontId="3" fillId="29" borderId="64" xfId="0" applyFont="1" applyFill="1" applyBorder="1" applyAlignment="1">
      <alignment/>
    </xf>
    <xf numFmtId="0" fontId="3" fillId="29" borderId="66" xfId="0" applyFont="1" applyFill="1" applyBorder="1" applyAlignment="1">
      <alignment/>
    </xf>
    <xf numFmtId="0" fontId="3" fillId="29" borderId="49" xfId="0" applyFont="1" applyFill="1" applyBorder="1" applyAlignment="1">
      <alignment/>
    </xf>
    <xf numFmtId="0" fontId="3" fillId="21" borderId="48" xfId="0" applyFont="1" applyFill="1" applyBorder="1" applyAlignment="1">
      <alignment wrapText="1"/>
    </xf>
    <xf numFmtId="0" fontId="3" fillId="21" borderId="63" xfId="0" applyFont="1" applyFill="1" applyBorder="1" applyAlignment="1">
      <alignment/>
    </xf>
    <xf numFmtId="0" fontId="3" fillId="21" borderId="64" xfId="0" applyFont="1" applyFill="1" applyBorder="1" applyAlignment="1">
      <alignment/>
    </xf>
    <xf numFmtId="0" fontId="3" fillId="21" borderId="66" xfId="0" applyFont="1" applyFill="1" applyBorder="1" applyAlignment="1">
      <alignment/>
    </xf>
    <xf numFmtId="0" fontId="3" fillId="21" borderId="49" xfId="0" applyFont="1" applyFill="1" applyBorder="1" applyAlignment="1">
      <alignment/>
    </xf>
    <xf numFmtId="0" fontId="48" fillId="0" borderId="0" xfId="0" applyFont="1" applyAlignment="1">
      <alignment horizontal="centerContinuous"/>
    </xf>
    <xf numFmtId="0" fontId="63" fillId="0" borderId="0" xfId="0" applyFont="1" applyAlignment="1">
      <alignment horizontal="centerContinuous"/>
    </xf>
    <xf numFmtId="0" fontId="3" fillId="30" borderId="48" xfId="0" applyFont="1" applyFill="1" applyBorder="1" applyAlignment="1">
      <alignment wrapText="1"/>
    </xf>
    <xf numFmtId="0" fontId="60" fillId="30" borderId="56" xfId="0" applyFont="1" applyFill="1" applyBorder="1" applyAlignment="1">
      <alignment horizontal="center" wrapText="1"/>
    </xf>
    <xf numFmtId="0" fontId="60" fillId="30" borderId="4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4" borderId="19" xfId="182" applyFill="1" applyBorder="1" applyAlignment="1">
      <alignment/>
    </xf>
    <xf numFmtId="0" fontId="0" fillId="0" borderId="1" xfId="182" applyBorder="1" applyAlignment="1">
      <alignment/>
    </xf>
    <xf numFmtId="0" fontId="0" fillId="0" borderId="19" xfId="182" applyBorder="1" applyAlignment="1">
      <alignment/>
    </xf>
    <xf numFmtId="0" fontId="0" fillId="24" borderId="18" xfId="182" applyFill="1" applyBorder="1" applyAlignment="1">
      <alignment/>
    </xf>
    <xf numFmtId="0" fontId="0" fillId="0" borderId="32" xfId="182" applyBorder="1" applyAlignment="1">
      <alignment/>
    </xf>
    <xf numFmtId="0" fontId="0" fillId="0" borderId="18" xfId="182" applyBorder="1" applyAlignment="1">
      <alignment/>
    </xf>
    <xf numFmtId="0" fontId="27" fillId="24" borderId="18" xfId="182" applyFont="1" applyFill="1" applyBorder="1" applyAlignment="1">
      <alignment horizontal="left"/>
    </xf>
    <xf numFmtId="0" fontId="0" fillId="24" borderId="18" xfId="182" applyFont="1" applyFill="1" applyBorder="1" applyAlignment="1">
      <alignment/>
    </xf>
    <xf numFmtId="0" fontId="0" fillId="0" borderId="32" xfId="182" applyFont="1" applyBorder="1" applyAlignment="1">
      <alignment/>
    </xf>
    <xf numFmtId="0" fontId="0" fillId="24" borderId="54" xfId="182" applyFont="1" applyFill="1" applyBorder="1" applyAlignment="1">
      <alignment/>
    </xf>
    <xf numFmtId="0" fontId="0" fillId="0" borderId="55" xfId="182" applyFont="1" applyBorder="1" applyAlignment="1">
      <alignment/>
    </xf>
    <xf numFmtId="0" fontId="0" fillId="0" borderId="54" xfId="182" applyBorder="1" applyAlignment="1">
      <alignment/>
    </xf>
    <xf numFmtId="0" fontId="0" fillId="0" borderId="55" xfId="182" applyBorder="1" applyAlignment="1">
      <alignment/>
    </xf>
    <xf numFmtId="0" fontId="3" fillId="30" borderId="48" xfId="0" applyFont="1" applyFill="1" applyBorder="1" applyAlignment="1">
      <alignment/>
    </xf>
    <xf numFmtId="0" fontId="3" fillId="30" borderId="56" xfId="0" applyFont="1" applyFill="1" applyBorder="1" applyAlignment="1">
      <alignment horizontal="right"/>
    </xf>
    <xf numFmtId="0" fontId="3" fillId="30" borderId="48" xfId="0" applyFont="1" applyFill="1" applyBorder="1" applyAlignment="1">
      <alignment horizontal="right"/>
    </xf>
    <xf numFmtId="0" fontId="3" fillId="0" borderId="34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60" fillId="28" borderId="66" xfId="0" applyFont="1" applyFill="1" applyBorder="1" applyAlignment="1">
      <alignment horizontal="center" vertical="top" wrapText="1"/>
    </xf>
    <xf numFmtId="0" fontId="0" fillId="28" borderId="67" xfId="0" applyFill="1" applyBorder="1" applyAlignment="1">
      <alignment horizontal="right"/>
    </xf>
    <xf numFmtId="0" fontId="0" fillId="28" borderId="31" xfId="0" applyFill="1" applyBorder="1" applyAlignment="1">
      <alignment horizontal="right"/>
    </xf>
    <xf numFmtId="0" fontId="0" fillId="28" borderId="71" xfId="0" applyFill="1" applyBorder="1" applyAlignment="1">
      <alignment horizontal="right"/>
    </xf>
    <xf numFmtId="0" fontId="0" fillId="28" borderId="70" xfId="0" applyFill="1" applyBorder="1" applyAlignment="1">
      <alignment horizontal="right"/>
    </xf>
    <xf numFmtId="0" fontId="3" fillId="28" borderId="66" xfId="0" applyFont="1" applyFill="1" applyBorder="1" applyAlignment="1">
      <alignment horizontal="right"/>
    </xf>
    <xf numFmtId="0" fontId="0" fillId="28" borderId="74" xfId="0" applyFill="1" applyBorder="1" applyAlignment="1">
      <alignment/>
    </xf>
    <xf numFmtId="0" fontId="0" fillId="28" borderId="67" xfId="0" applyFill="1" applyBorder="1" applyAlignment="1">
      <alignment/>
    </xf>
    <xf numFmtId="0" fontId="0" fillId="28" borderId="31" xfId="0" applyFill="1" applyBorder="1" applyAlignment="1">
      <alignment/>
    </xf>
    <xf numFmtId="0" fontId="0" fillId="28" borderId="70" xfId="0" applyFill="1" applyBorder="1" applyAlignment="1">
      <alignment/>
    </xf>
    <xf numFmtId="0" fontId="3" fillId="28" borderId="66" xfId="0" applyFont="1" applyFill="1" applyBorder="1" applyAlignment="1">
      <alignment/>
    </xf>
    <xf numFmtId="0" fontId="60" fillId="28" borderId="65" xfId="0" applyFont="1" applyFill="1" applyBorder="1" applyAlignment="1">
      <alignment horizontal="center" vertical="top" wrapText="1"/>
    </xf>
    <xf numFmtId="0" fontId="0" fillId="28" borderId="33" xfId="0" applyFill="1" applyBorder="1" applyAlignment="1">
      <alignment horizontal="right"/>
    </xf>
    <xf numFmtId="0" fontId="0" fillId="28" borderId="7" xfId="0" applyFill="1" applyBorder="1" applyAlignment="1">
      <alignment horizontal="right"/>
    </xf>
    <xf numFmtId="0" fontId="0" fillId="28" borderId="15" xfId="0" applyFill="1" applyBorder="1" applyAlignment="1">
      <alignment horizontal="right"/>
    </xf>
    <xf numFmtId="0" fontId="0" fillId="28" borderId="72" xfId="0" applyFill="1" applyBorder="1" applyAlignment="1">
      <alignment horizontal="right"/>
    </xf>
    <xf numFmtId="0" fontId="0" fillId="28" borderId="73" xfId="0" applyFill="1" applyBorder="1" applyAlignment="1">
      <alignment horizontal="right"/>
    </xf>
    <xf numFmtId="0" fontId="3" fillId="28" borderId="64" xfId="0" applyFont="1" applyFill="1" applyBorder="1" applyAlignment="1">
      <alignment horizontal="right"/>
    </xf>
    <xf numFmtId="0" fontId="0" fillId="28" borderId="0" xfId="0" applyFill="1" applyBorder="1" applyAlignment="1">
      <alignment/>
    </xf>
    <xf numFmtId="0" fontId="0" fillId="28" borderId="33" xfId="0" applyFill="1" applyBorder="1" applyAlignment="1">
      <alignment/>
    </xf>
    <xf numFmtId="0" fontId="0" fillId="28" borderId="7" xfId="0" applyFill="1" applyBorder="1" applyAlignment="1">
      <alignment/>
    </xf>
    <xf numFmtId="0" fontId="0" fillId="28" borderId="73" xfId="0" applyFill="1" applyBorder="1" applyAlignment="1">
      <alignment/>
    </xf>
    <xf numFmtId="0" fontId="3" fillId="28" borderId="65" xfId="0" applyFont="1" applyFill="1" applyBorder="1" applyAlignment="1">
      <alignment/>
    </xf>
    <xf numFmtId="0" fontId="3" fillId="28" borderId="64" xfId="0" applyFont="1" applyFill="1" applyBorder="1" applyAlignment="1">
      <alignment/>
    </xf>
    <xf numFmtId="0" fontId="0" fillId="0" borderId="33" xfId="0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0" xfId="0" applyFill="1" applyBorder="1" applyAlignment="1">
      <alignment/>
    </xf>
    <xf numFmtId="0" fontId="50" fillId="24" borderId="30" xfId="182" applyFont="1" applyFill="1" applyBorder="1" applyAlignment="1">
      <alignment horizontal="right"/>
    </xf>
    <xf numFmtId="1" fontId="50" fillId="24" borderId="40" xfId="182" applyNumberFormat="1" applyFont="1" applyFill="1" applyBorder="1" applyAlignment="1">
      <alignment horizontal="right"/>
    </xf>
    <xf numFmtId="0" fontId="55" fillId="24" borderId="30" xfId="182" applyFont="1" applyFill="1" applyBorder="1" applyAlignment="1">
      <alignment horizontal="right"/>
    </xf>
    <xf numFmtId="0" fontId="0" fillId="0" borderId="0" xfId="182" applyAlignment="1">
      <alignment horizontal="right"/>
    </xf>
    <xf numFmtId="0" fontId="49" fillId="21" borderId="45" xfId="0" applyFont="1" applyFill="1" applyBorder="1" applyAlignment="1">
      <alignment/>
    </xf>
    <xf numFmtId="0" fontId="50" fillId="24" borderId="45" xfId="182" applyFont="1" applyFill="1" applyBorder="1" applyAlignment="1">
      <alignment/>
    </xf>
    <xf numFmtId="0" fontId="50" fillId="24" borderId="50" xfId="182" applyFont="1" applyFill="1" applyBorder="1" applyAlignment="1">
      <alignment horizontal="right"/>
    </xf>
    <xf numFmtId="1" fontId="50" fillId="24" borderId="28" xfId="182" applyNumberFormat="1" applyFont="1" applyFill="1" applyBorder="1" applyAlignment="1">
      <alignment horizontal="right"/>
    </xf>
    <xf numFmtId="0" fontId="50" fillId="24" borderId="28" xfId="182" applyFont="1" applyFill="1" applyBorder="1" applyAlignment="1">
      <alignment/>
    </xf>
    <xf numFmtId="0" fontId="50" fillId="31" borderId="22" xfId="182" applyFont="1" applyFill="1" applyBorder="1" applyAlignment="1">
      <alignment/>
    </xf>
    <xf numFmtId="0" fontId="49" fillId="31" borderId="21" xfId="182" applyFont="1" applyFill="1" applyBorder="1" applyAlignment="1">
      <alignment/>
    </xf>
    <xf numFmtId="0" fontId="50" fillId="0" borderId="18" xfId="182" applyFont="1" applyBorder="1" applyAlignment="1">
      <alignment/>
    </xf>
    <xf numFmtId="0" fontId="50" fillId="0" borderId="17" xfId="182" applyFont="1" applyBorder="1" applyAlignment="1">
      <alignment/>
    </xf>
    <xf numFmtId="0" fontId="48" fillId="0" borderId="0" xfId="0" applyFont="1" applyFill="1" applyAlignment="1">
      <alignment horizontal="center"/>
    </xf>
    <xf numFmtId="0" fontId="49" fillId="0" borderId="22" xfId="182" applyFont="1" applyBorder="1" applyAlignment="1">
      <alignment horizontal="center" vertical="top"/>
    </xf>
    <xf numFmtId="0" fontId="49" fillId="0" borderId="21" xfId="182" applyFont="1" applyBorder="1" applyAlignment="1">
      <alignment horizontal="center" vertical="top"/>
    </xf>
    <xf numFmtId="0" fontId="49" fillId="0" borderId="45" xfId="182" applyFont="1" applyBorder="1" applyAlignment="1">
      <alignment horizontal="center" vertical="top"/>
    </xf>
    <xf numFmtId="0" fontId="49" fillId="24" borderId="22" xfId="182" applyFont="1" applyFill="1" applyBorder="1" applyAlignment="1">
      <alignment horizontal="center" vertical="top"/>
    </xf>
    <xf numFmtId="0" fontId="49" fillId="24" borderId="21" xfId="182" applyFont="1" applyFill="1" applyBorder="1" applyAlignment="1">
      <alignment horizontal="center" vertical="top"/>
    </xf>
    <xf numFmtId="0" fontId="49" fillId="24" borderId="45" xfId="182" applyFont="1" applyFill="1" applyBorder="1" applyAlignment="1">
      <alignment horizontal="center" vertical="top"/>
    </xf>
    <xf numFmtId="0" fontId="49" fillId="0" borderId="58" xfId="182" applyFont="1" applyBorder="1" applyAlignment="1">
      <alignment horizontal="center" vertical="top"/>
    </xf>
    <xf numFmtId="0" fontId="49" fillId="0" borderId="74" xfId="182" applyFont="1" applyBorder="1" applyAlignment="1">
      <alignment horizontal="center" vertical="top"/>
    </xf>
    <xf numFmtId="0" fontId="48" fillId="0" borderId="0" xfId="186" applyFont="1" applyFill="1" applyAlignment="1">
      <alignment horizontal="center" vertical="top"/>
      <protection/>
    </xf>
    <xf numFmtId="0" fontId="59" fillId="0" borderId="52" xfId="0" applyFont="1" applyBorder="1" applyAlignment="1">
      <alignment horizontal="center"/>
    </xf>
    <xf numFmtId="0" fontId="59" fillId="0" borderId="56" xfId="0" applyFont="1" applyBorder="1" applyAlignment="1">
      <alignment horizontal="center"/>
    </xf>
    <xf numFmtId="0" fontId="59" fillId="0" borderId="49" xfId="0" applyFont="1" applyBorder="1" applyAlignment="1">
      <alignment horizontal="center"/>
    </xf>
    <xf numFmtId="0" fontId="48" fillId="0" borderId="0" xfId="183" applyFont="1" applyFill="1" applyAlignment="1">
      <alignment horizontal="center"/>
      <protection/>
    </xf>
    <xf numFmtId="0" fontId="60" fillId="0" borderId="47" xfId="183" applyFont="1" applyFill="1" applyBorder="1" applyAlignment="1">
      <alignment horizontal="center"/>
      <protection/>
    </xf>
    <xf numFmtId="0" fontId="60" fillId="0" borderId="46" xfId="183" applyFont="1" applyFill="1" applyBorder="1" applyAlignment="1">
      <alignment horizontal="center"/>
      <protection/>
    </xf>
    <xf numFmtId="0" fontId="60" fillId="0" borderId="58" xfId="183" applyFont="1" applyFill="1" applyBorder="1" applyAlignment="1">
      <alignment horizontal="center"/>
      <protection/>
    </xf>
    <xf numFmtId="214" fontId="50" fillId="24" borderId="40" xfId="182" applyNumberFormat="1" applyFont="1" applyFill="1" applyBorder="1" applyAlignment="1">
      <alignment/>
    </xf>
    <xf numFmtId="214" fontId="50" fillId="24" borderId="28" xfId="182" applyNumberFormat="1" applyFont="1" applyFill="1" applyBorder="1" applyAlignment="1">
      <alignment/>
    </xf>
  </cellXfs>
  <cellStyles count="243">
    <cellStyle name="Normal" xfId="0"/>
    <cellStyle name="_x0004_" xfId="15"/>
    <cellStyle name=" " xfId="16"/>
    <cellStyle name="_0200" xfId="17"/>
    <cellStyle name="_0300" xfId="18"/>
    <cellStyle name="_0300.xls Chart 1" xfId="19"/>
    <cellStyle name="_0302" xfId="20"/>
    <cellStyle name="_0400" xfId="21"/>
    <cellStyle name="_0500.xls Chart 1" xfId="22"/>
    <cellStyle name="_0502" xfId="23"/>
    <cellStyle name="_0701" xfId="24"/>
    <cellStyle name="_0800" xfId="25"/>
    <cellStyle name="_0800.xls Chart 1" xfId="26"/>
    <cellStyle name="_0800.xls Chart 1-1" xfId="27"/>
    <cellStyle name="_0800.xls Chart 2" xfId="28"/>
    <cellStyle name="_0800.xls Chart 5" xfId="29"/>
    <cellStyle name="_1001" xfId="30"/>
    <cellStyle name="_2001STK" xfId="31"/>
    <cellStyle name="_ANAL012K" xfId="32"/>
    <cellStyle name="_Book1" xfId="33"/>
    <cellStyle name="_Book1 Chart 1" xfId="34"/>
    <cellStyle name="_Book1 Chart 2" xfId="35"/>
    <cellStyle name="_Book1 Chart 5" xfId="36"/>
    <cellStyle name="_Book2" xfId="37"/>
    <cellStyle name="_Book2 Chart 1" xfId="38"/>
    <cellStyle name="_Book2 Chart 2" xfId="39"/>
    <cellStyle name="_Book2 Chart 5" xfId="40"/>
    <cellStyle name="_Book3" xfId="41"/>
    <cellStyle name="_Book3 Chart 1" xfId="42"/>
    <cellStyle name="_Book3 Chart 2" xfId="43"/>
    <cellStyle name="_Book3 Chart 5" xfId="44"/>
    <cellStyle name="_Book4 Chart 1" xfId="45"/>
    <cellStyle name="_Book4 Chart 2" xfId="46"/>
    <cellStyle name="_Book5 Chart 1" xfId="47"/>
    <cellStyle name="_Book8 Chart 1" xfId="48"/>
    <cellStyle name="_Book9 Chart 1" xfId="49"/>
    <cellStyle name="_Chart1 (2)" xfId="50"/>
    <cellStyle name="_cons" xfId="51"/>
    <cellStyle name="_cost_dre_final_tally_sch5_011" xfId="52"/>
    <cellStyle name="_daily_jan" xfId="53"/>
    <cellStyle name="_Dailyrep1.xls Chart 1" xfId="54"/>
    <cellStyle name="_DATA2 (2)" xfId="55"/>
    <cellStyle name="_dpr15" xfId="56"/>
    <cellStyle name="_dprtrial" xfId="57"/>
    <cellStyle name="_Entry1" xfId="58"/>
    <cellStyle name="_exp_status 9th jun'03" xfId="59"/>
    <cellStyle name="_EXP_STS_20th apr'04" xfId="60"/>
    <cellStyle name="_JUNE-2004-CLOSING STOCK" xfId="61"/>
    <cellStyle name="_M_JuLY_2k.xls Chart 10" xfId="62"/>
    <cellStyle name="_M_JuLY_2k.xls Chart 6" xfId="63"/>
    <cellStyle name="_M_Nov_2k" xfId="64"/>
    <cellStyle name="_Markwk4" xfId="65"/>
    <cellStyle name="_MARREP97" xfId="66"/>
    <cellStyle name="_mayl" xfId="67"/>
    <cellStyle name="_Maywk3" xfId="68"/>
    <cellStyle name="_Mfeb2k.xls Chart 1" xfId="69"/>
    <cellStyle name="_multi slit _march'04" xfId="70"/>
    <cellStyle name="_OCTREP" xfId="71"/>
    <cellStyle name="_Operating_Plan_july'04" xfId="72"/>
    <cellStyle name="_Order Status  (2)" xfId="73"/>
    <cellStyle name="_Order Status final" xfId="74"/>
    <cellStyle name="_prd_sm318" xfId="75"/>
    <cellStyle name="_Production" xfId="76"/>
    <cellStyle name="_Rhms-report" xfId="77"/>
    <cellStyle name="_Stock &amp; Quality" xfId="78"/>
    <cellStyle name="_TBBOM(~2 (2)" xfId="79"/>
    <cellStyle name="_Tbc_03_2001final" xfId="80"/>
    <cellStyle name="_trail-MP03" xfId="81"/>
    <cellStyle name="_Yield" xfId="82"/>
    <cellStyle name="_yield_util" xfId="83"/>
    <cellStyle name="´Èv¾ŸŠ?j¼t“_x0018__x0004_¦?UÁ¨¤N@s?_x000C_A05307      " xfId="84"/>
    <cellStyle name="=F:\WINNT\SYSTEM32\COMMAND.COM" xfId="85"/>
    <cellStyle name="03_Table Notes" xfId="86"/>
    <cellStyle name="04_Table text" xfId="87"/>
    <cellStyle name="0IsBlank" xfId="88"/>
    <cellStyle name="10Q" xfId="89"/>
    <cellStyle name="125" xfId="90"/>
    <cellStyle name="150" xfId="91"/>
    <cellStyle name="2.60" xfId="92"/>
    <cellStyle name="20% - Accent1" xfId="93"/>
    <cellStyle name="20% - Accent2" xfId="94"/>
    <cellStyle name="20% - Accent3" xfId="95"/>
    <cellStyle name="20% - Accent4" xfId="96"/>
    <cellStyle name="20% - Accent5" xfId="97"/>
    <cellStyle name="20% - Accent6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60% - Accent1" xfId="105"/>
    <cellStyle name="60% - Accent2" xfId="106"/>
    <cellStyle name="60% - Accent3" xfId="107"/>
    <cellStyle name="60% - Accent4" xfId="108"/>
    <cellStyle name="60% - Accent5" xfId="109"/>
    <cellStyle name="60% - Accent6" xfId="110"/>
    <cellStyle name="Accent1" xfId="111"/>
    <cellStyle name="Accent2" xfId="112"/>
    <cellStyle name="Accent3" xfId="113"/>
    <cellStyle name="Accent4" xfId="114"/>
    <cellStyle name="Accent5" xfId="115"/>
    <cellStyle name="Accent6" xfId="116"/>
    <cellStyle name="Acquisition" xfId="117"/>
    <cellStyle name="Bad" xfId="118"/>
    <cellStyle name="Blank" xfId="119"/>
    <cellStyle name="Blue" xfId="120"/>
    <cellStyle name="bp--" xfId="121"/>
    <cellStyle name="Calculation" xfId="122"/>
    <cellStyle name="Check Cell" xfId="123"/>
    <cellStyle name="Clear" xfId="124"/>
    <cellStyle name="Comma" xfId="125"/>
    <cellStyle name="Comma [0]" xfId="126"/>
    <cellStyle name="Comma 2" xfId="127"/>
    <cellStyle name="Comma 2_SALEM" xfId="128"/>
    <cellStyle name="Comma 3" xfId="129"/>
    <cellStyle name="Comma 4" xfId="130"/>
    <cellStyle name="Comma 5" xfId="131"/>
    <cellStyle name="Comma 6" xfId="132"/>
    <cellStyle name="Currency" xfId="133"/>
    <cellStyle name="Currency--" xfId="134"/>
    <cellStyle name="Currency [0]" xfId="135"/>
    <cellStyle name="Currency [1]" xfId="136"/>
    <cellStyle name="Currency [2]" xfId="137"/>
    <cellStyle name="Date" xfId="138"/>
    <cellStyle name="Date [d-mmm-yy]" xfId="139"/>
    <cellStyle name="Date [mm-d-yy]" xfId="140"/>
    <cellStyle name="Date [mm-d-yyyy]" xfId="141"/>
    <cellStyle name="Date [mmm-d-yyyy]" xfId="142"/>
    <cellStyle name="Date [mmm-yy]" xfId="143"/>
    <cellStyle name="Date [mmm-yyyy]" xfId="144"/>
    <cellStyle name="Date2" xfId="145"/>
    <cellStyle name="Dezimal [0]_Avail (4Mon)" xfId="146"/>
    <cellStyle name="Dezimal_Avail (4Mon)" xfId="147"/>
    <cellStyle name="dollars" xfId="148"/>
    <cellStyle name="Euro" xfId="149"/>
    <cellStyle name="Explanatory Text" xfId="150"/>
    <cellStyle name="f‰H_x0010_‹Ëf‰h,ÿt$_x0018_è¸Wÿÿé&gt;Ëÿÿ÷Ç_x0001_" xfId="151"/>
    <cellStyle name="Fixed [0]" xfId="152"/>
    <cellStyle name="Followed Hyperlink" xfId="153"/>
    <cellStyle name="General" xfId="154"/>
    <cellStyle name="Global" xfId="155"/>
    <cellStyle name="Good" xfId="156"/>
    <cellStyle name="Grey" xfId="157"/>
    <cellStyle name="Hardcoded" xfId="158"/>
    <cellStyle name="Heading 1" xfId="159"/>
    <cellStyle name="Heading 2" xfId="160"/>
    <cellStyle name="Heading 3" xfId="161"/>
    <cellStyle name="Heading 4" xfId="162"/>
    <cellStyle name="Hyperlink" xfId="163"/>
    <cellStyle name="Input" xfId="164"/>
    <cellStyle name="Input Currency" xfId="165"/>
    <cellStyle name="Input Date" xfId="166"/>
    <cellStyle name="Input Fixed [0]" xfId="167"/>
    <cellStyle name="Input Normal" xfId="168"/>
    <cellStyle name="Input Percent" xfId="169"/>
    <cellStyle name="Input Percent [2]" xfId="170"/>
    <cellStyle name="Input Titles" xfId="171"/>
    <cellStyle name="Linked Cell" xfId="172"/>
    <cellStyle name="m/d/yy" xfId="173"/>
    <cellStyle name="NA is zero" xfId="174"/>
    <cellStyle name="Neutral" xfId="175"/>
    <cellStyle name="New Formating" xfId="176"/>
    <cellStyle name="Normal--" xfId="177"/>
    <cellStyle name="Normal [0]" xfId="178"/>
    <cellStyle name="Normal [1]" xfId="179"/>
    <cellStyle name="Normal [2]" xfId="180"/>
    <cellStyle name="Normal [3]" xfId="181"/>
    <cellStyle name="Normal 2" xfId="182"/>
    <cellStyle name="Normal 3" xfId="183"/>
    <cellStyle name="Normal Bold" xfId="184"/>
    <cellStyle name="Normal Pct" xfId="185"/>
    <cellStyle name="Normal_Draft Annual Planning Doc- Risk rating for sub-processes v5" xfId="186"/>
    <cellStyle name="Normal_Draft Annual Planning Doc- Risk rating for sub-processes v5_SALEM" xfId="187"/>
    <cellStyle name="Normal_Salem RBAP 20010-11" xfId="188"/>
    <cellStyle name="NormalMultiple" xfId="189"/>
    <cellStyle name="NormalX" xfId="190"/>
    <cellStyle name="NormalxShadow" xfId="191"/>
    <cellStyle name="Note" xfId="192"/>
    <cellStyle name="NPPESalesPct" xfId="193"/>
    <cellStyle name="NWI%S" xfId="194"/>
    <cellStyle name="Output" xfId="195"/>
    <cellStyle name="Percent" xfId="196"/>
    <cellStyle name="Percent [0]" xfId="197"/>
    <cellStyle name="Percent [1]" xfId="198"/>
    <cellStyle name="Percent [1] --" xfId="199"/>
    <cellStyle name="Percent [1]_~5269252" xfId="200"/>
    <cellStyle name="Percent [2]" xfId="201"/>
    <cellStyle name="Percent [3]" xfId="202"/>
    <cellStyle name="Percent [3]--" xfId="203"/>
    <cellStyle name="PercentSales" xfId="204"/>
    <cellStyle name="Proj" xfId="205"/>
    <cellStyle name="Red font" xfId="206"/>
    <cellStyle name="s]&#13;&#10;load=&#13;&#10;run=&#13;&#10;NullPort=None&#13;&#10;device=HP DeskJet 690C,HPDSKJTB,\\Tcg-1\hp&#13;&#10;&#13;&#10;[Desktop]&#13;&#10;Wallpaper=C:\WINDOWS\WAVES.BMP" xfId="207"/>
    <cellStyle name="s]&#13;&#10;load=&#13;&#10;run=&#13;&#10;NullPort=None&#13;&#10;device=HP DeskJet 690C,WINSPOOL,\\Tcg-1\hp&#13;&#10;&#13;&#10;[Desktop]&#13;&#10;Wallpaper=C:\WINDOWS\WAVES.BMP" xfId="208"/>
    <cellStyle name="s]&#13;&#10;load=&#13;&#10;run=&#13;&#10;NullPort=None&#13;&#10;device=Xerox DocuPrint P8e PCL-5e,dpp8e,\\tcg-1\xerox&#13;&#10;&#13;&#10;[Desktop]&#13;&#10;Wallpaper=C:\WINDOW" xfId="209"/>
    <cellStyle name="Standard_Availability" xfId="210"/>
    <cellStyle name="Style 1" xfId="211"/>
    <cellStyle name="Style 1 2" xfId="212"/>
    <cellStyle name="Style 1_SALEM" xfId="213"/>
    <cellStyle name="Style 2" xfId="214"/>
    <cellStyle name="Style 41" xfId="215"/>
    <cellStyle name="Style 42" xfId="216"/>
    <cellStyle name="Style 43" xfId="217"/>
    <cellStyle name="Style 44" xfId="218"/>
    <cellStyle name="Style 45" xfId="219"/>
    <cellStyle name="Style 46" xfId="220"/>
    <cellStyle name="Style 47" xfId="221"/>
    <cellStyle name="Style 48" xfId="222"/>
    <cellStyle name="Style 49" xfId="223"/>
    <cellStyle name="Style 50" xfId="224"/>
    <cellStyle name="Style 56" xfId="225"/>
    <cellStyle name="Style 57" xfId="226"/>
    <cellStyle name="Style 58" xfId="227"/>
    <cellStyle name="Style 59" xfId="228"/>
    <cellStyle name="Style 60" xfId="229"/>
    <cellStyle name="Style 61" xfId="230"/>
    <cellStyle name="Style 62" xfId="231"/>
    <cellStyle name="Style 63" xfId="232"/>
    <cellStyle name="Style 64" xfId="233"/>
    <cellStyle name="Style 65" xfId="234"/>
    <cellStyle name="table_head1" xfId="235"/>
    <cellStyle name="test" xfId="236"/>
    <cellStyle name="TFCF" xfId="237"/>
    <cellStyle name="þ" xfId="238"/>
    <cellStyle name="þ_x001D_ð" xfId="239"/>
    <cellStyle name="þ_x001D_ð&quot;&amp;Lý’&amp;EýG_x0008_¸_x000C_&#13;_x0007__x0001__x0001_" xfId="240"/>
    <cellStyle name="þ_x001D_ð#&amp;ý“&amp;ˆýG_x0008_É ¡&#10;_x0007__x0001__x0001_" xfId="241"/>
    <cellStyle name="þ_x001D_ð#&amp;ý“&amp;ˆýG_x0008_ü Ô&#10;_x0007__x0001__x0001_" xfId="242"/>
    <cellStyle name="þ_x001D_ð'&amp;O" xfId="243"/>
    <cellStyle name="þ_x001D_ð'&amp;Oý" xfId="244"/>
    <cellStyle name="þ_x001D_ð'&amp;Oý—&amp;HýG_x0008__x000C__x000C_ä_x000C__x0007__x0001__x0001_" xfId="245"/>
    <cellStyle name="þ_x001D_ð'&amp;Oý—&amp;HýG_x0008__x001F_&#13;÷&#13;_x0007__x0001__x0001_" xfId="246"/>
    <cellStyle name="þ_x001D_ð'&amp;Oý—&amp;HýG_x0008__x001C_&#13;ô&#13;_x0007__x0001__x0001_" xfId="247"/>
    <cellStyle name="Title" xfId="248"/>
    <cellStyle name="TopCaption" xfId="249"/>
    <cellStyle name="Total" xfId="250"/>
    <cellStyle name="ubordinated Debt" xfId="251"/>
    <cellStyle name="Währung [0]_9804_Report1" xfId="252"/>
    <cellStyle name="Währung_9804_Report1" xfId="253"/>
    <cellStyle name="Warning Text" xfId="254"/>
    <cellStyle name="White" xfId="255"/>
    <cellStyle name="WrappedBold" xfId="2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Desktop\asset%20lis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nil_lal\c\jaidev\2003-04\Qtr1-2003-04\TBC\resul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463-surendran\e\jaidev\2003-04\Qtr1-2003-04\TBC\Cash_Flow\Copy%20of%20cashflow_31_3_2003_3may_5pm_after_VP(F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463-surendran\e\jaidev\2003-04\Qtr1-2003-04\TBC\jaidev\2002-03\Qtr4-2002-03\TBC\16_series_compari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krammehta\c$\BS&amp;TB\bs2007\06sep06\advanc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krammehta\c$\Brahma\Brahma\Sales%20Tax\Salestax%20Returns\Entrytax-Mast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452-sanjay\c\Sanjay\Interest%2001%2002\iNt-%20June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260-doshi\2003-2004\WINDOWS\TEMP\iNTEREST%20-%20OLD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260-doshi\2003-2004\WINDOWS\TEMP\Fin-Mis%20-%20Aug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452-sanjay\c\Sanjay\Debt%20-Profile\Debt%20-Profile3009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452-sanjay\c\Sanjay\Debt%20-Profile\exposure%20-%20rest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158-lad\c\bs0506\Mgrep%20MAR%2005\PLBS%20MAR%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452-sanjay\c\Sanjay\Institutions\Principal%20+OD%203103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453-apurva\d\Apurva\cashflow\cashflow02-03\Interest-Businessplan-2002-afterrest-revise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262-ketan\ketan\Sanjay\Securitisation\Securitisation%20-%20NEw\Information%20-%201901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262-ketan\ketan\MIS%2004-05\Variance%20-%20Bus.Plan%20-%20M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Y-270-05E5\SYS3\M&amp;A\KELLEY\TECHNOGR\MODEL\PROFORM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erospace\Client%20Directory\Z\zjemmott\airlines\comps\trading\US%20regionals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261-modi\c\DOCUME~1\u003119\LOCALS~1\Temp\c.data.u003119.notes_cdi\projects\Projects\titan\comps\Titan_Chemical%20Trading%20comps_03072004v5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261-modi\c\DOCUME~1\u003119\LOCALS~1\Temp\c.data.u003119.notes_cdi\Shireesh\Exxon_Qenos\Trading%20Comps\Qenos%20-%20Trading%20comps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nil\c\WINDOWS\TEMP\Tbc_03_2001(SEBI)_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452-sanjay\c\Sanjay\Securitisation\RZB-VISIT-140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Y-270-05E5\SYS3\M&amp;A\SCHARF\COMPS\DCFSTAN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262-ketan\ketan\KHP\Bs2006\FEB%202006\PLBS%20MAR%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i\Drive%20D\Sai_Personal\JPL\Accounts\Aug2005\Unit%201,%202%20&amp;%203%20(Aug'05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ojkumar\Local%20Settings\Temporary%20Internet%20Files\Content.IE5\XVBJP1KA\Accounts_200910_Sept'09%20(Bafnaji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Y-270-05E5\SYS3\M&amp;A\SCHARF\COMPS\MOD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itb\06SEPTEMBER%202005\MIS%2004-05\Variance%20-%20Bus.Plan%20-%20M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krammehta\c$\Sai\Drive%20D\Sai_Personal\JPL\Accounts\Aug2005\Unit%201,%202%20&amp;%203%20(Aug'05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\Sai\Aks\bkup\cash%20flow%20final%20blo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463-surendran\e\jaidev\2003-04\Qtr1-2003-04\TBC\WINDOWS\Desktop\Cash_%20Flow_Tbc_03_2001(SEBI)_bby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463-surendran\e\jaidev\2003-04\Qtr1-2003-04\TBC\WINDOWS\TEMP\Tbc_03_2001(SEBI)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RMAT(SEBI) jisco"/>
      <sheetName val="#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_and_CL_2002_proj_opn(2001-0)"/>
      <sheetName val="Sheet1"/>
      <sheetName val="CF-2002-03"/>
      <sheetName val="Details 01-02"/>
      <sheetName val="changes_working_20th_jun"/>
      <sheetName val="Sheet2"/>
      <sheetName val="CF (Prev year regroup)-FINAL"/>
      <sheetName val="Details 99-00 &amp; 00-01"/>
      <sheetName val="Inventory(2001-02)"/>
      <sheetName val="tbc-00-01"/>
      <sheetName val="profit_on_sal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bc"/>
      <sheetName val="only for Qt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pinion"/>
      <sheetName val="List of Vendors"/>
      <sheetName val="Sheet3"/>
    </sheetNames>
    <sheetDataSet>
      <sheetData sheetId="0">
        <row r="1">
          <cell r="A1">
            <v>1</v>
          </cell>
          <cell r="B1" t="str">
            <v>Bearings</v>
          </cell>
          <cell r="C1" t="str">
            <v>Notification no. FD 173 CET 98 dt. 23/09/98</v>
          </cell>
          <cell r="D1">
            <v>0</v>
          </cell>
        </row>
        <row r="2">
          <cell r="A2">
            <v>2</v>
          </cell>
          <cell r="B2" t="str">
            <v>Chemicals</v>
          </cell>
          <cell r="C2" t="str">
            <v>Not Taxable</v>
          </cell>
          <cell r="D2">
            <v>0</v>
          </cell>
        </row>
        <row r="3">
          <cell r="A3">
            <v>3</v>
          </cell>
          <cell r="B3" t="str">
            <v>Computer Consumables and Computer Stationery</v>
          </cell>
          <cell r="C3" t="str">
            <v>Not notified hence not taxable</v>
          </cell>
          <cell r="D3">
            <v>0</v>
          </cell>
        </row>
        <row r="4">
          <cell r="A4">
            <v>4</v>
          </cell>
          <cell r="B4" t="str">
            <v>Computers / Computer parts</v>
          </cell>
          <cell r="C4" t="str">
            <v>Hon'ble Karnataka High Court decision in Siemen's Case 114 STC 35</v>
          </cell>
          <cell r="D4">
            <v>0</v>
          </cell>
        </row>
        <row r="5">
          <cell r="A5">
            <v>5</v>
          </cell>
          <cell r="B5" t="str">
            <v>Consumables</v>
          </cell>
          <cell r="C5" t="str">
            <v>Not Taxable</v>
          </cell>
          <cell r="D5">
            <v>0</v>
          </cell>
        </row>
        <row r="6">
          <cell r="A6">
            <v>6</v>
          </cell>
          <cell r="B6" t="str">
            <v>Diesel</v>
          </cell>
          <cell r="C6" t="str">
            <v>No. FD 11 CET 2002, Dt. 30/03/02</v>
          </cell>
          <cell r="D6">
            <v>0.05</v>
          </cell>
        </row>
        <row r="7">
          <cell r="A7">
            <v>7</v>
          </cell>
          <cell r="B7" t="str">
            <v>Electrical /Electronics / Items/Cables/Goods </v>
          </cell>
          <cell r="C7" t="str">
            <v>Hon'ble Karnataka High Court decision in Siemen's Case 114 STC 35</v>
          </cell>
          <cell r="D7">
            <v>0</v>
          </cell>
        </row>
        <row r="8">
          <cell r="A8">
            <v>8</v>
          </cell>
          <cell r="B8" t="str">
            <v>Electrodes</v>
          </cell>
          <cell r="C8" t="str">
            <v>Not notified hence not taxable</v>
          </cell>
          <cell r="D8">
            <v>0</v>
          </cell>
        </row>
        <row r="9">
          <cell r="A9">
            <v>9</v>
          </cell>
          <cell r="B9" t="str">
            <v>Pipes</v>
          </cell>
          <cell r="C9" t="str">
            <v>Pipes are mentioned in Section 14 of the CST Act, hence not taxable</v>
          </cell>
          <cell r="D9">
            <v>0</v>
          </cell>
        </row>
        <row r="10">
          <cell r="A10">
            <v>10</v>
          </cell>
          <cell r="B10" t="str">
            <v>Furniture</v>
          </cell>
          <cell r="C10" t="str">
            <v>Not Taxable</v>
          </cell>
          <cell r="D10">
            <v>0</v>
          </cell>
        </row>
        <row r="11">
          <cell r="A11">
            <v>11</v>
          </cell>
          <cell r="B11" t="str">
            <v>Gases Other than LPG</v>
          </cell>
          <cell r="C11" t="str">
            <v>Not used directly in generation, hence not taxable</v>
          </cell>
          <cell r="D11">
            <v>0</v>
          </cell>
        </row>
        <row r="12">
          <cell r="A12">
            <v>12</v>
          </cell>
          <cell r="B12" t="str">
            <v>Grease</v>
          </cell>
          <cell r="C12" t="str">
            <v>Taxable</v>
          </cell>
          <cell r="D12">
            <v>0.02</v>
          </cell>
        </row>
        <row r="13">
          <cell r="A13">
            <v>13</v>
          </cell>
          <cell r="B13" t="str">
            <v>Hardware / Bolts  Nuts</v>
          </cell>
          <cell r="C13" t="str">
            <v>Fall under Entry 42 hence not taxable</v>
          </cell>
          <cell r="D13">
            <v>0</v>
          </cell>
        </row>
        <row r="14">
          <cell r="A14">
            <v>14</v>
          </cell>
          <cell r="B14" t="str">
            <v>Labels</v>
          </cell>
          <cell r="C14" t="str">
            <v>Not notified hence not taxable</v>
          </cell>
          <cell r="D14">
            <v>0</v>
          </cell>
        </row>
        <row r="15">
          <cell r="A15">
            <v>15</v>
          </cell>
          <cell r="B15" t="str">
            <v>Liquified Petroleum gas</v>
          </cell>
          <cell r="C15" t="str">
            <v>Taxable</v>
          </cell>
          <cell r="D15">
            <v>0.02</v>
          </cell>
        </row>
        <row r="16">
          <cell r="A16">
            <v>16</v>
          </cell>
          <cell r="B16" t="str">
            <v>Lubricating Oil</v>
          </cell>
          <cell r="C16" t="str">
            <v>No. FD 11 CET 2002, Dt. 30/03/02</v>
          </cell>
          <cell r="D16">
            <v>0.05</v>
          </cell>
        </row>
        <row r="17">
          <cell r="A17">
            <v>17</v>
          </cell>
          <cell r="B17" t="str">
            <v>Machinery Spares</v>
          </cell>
          <cell r="C17" t="str">
            <v>Taxable</v>
          </cell>
          <cell r="D17">
            <v>0.02</v>
          </cell>
        </row>
        <row r="18">
          <cell r="A18">
            <v>18</v>
          </cell>
          <cell r="B18" t="str">
            <v>Motor Spares</v>
          </cell>
          <cell r="C18" t="str">
            <v>Taxable</v>
          </cell>
          <cell r="D18">
            <v>0.02</v>
          </cell>
        </row>
        <row r="19">
          <cell r="A19">
            <v>19</v>
          </cell>
          <cell r="B19" t="str">
            <v>Oil Seives</v>
          </cell>
          <cell r="C19" t="str">
            <v>Taxable</v>
          </cell>
          <cell r="D19">
            <v>0.02</v>
          </cell>
        </row>
        <row r="20">
          <cell r="A20">
            <v>20</v>
          </cell>
          <cell r="B20" t="str">
            <v>Others</v>
          </cell>
          <cell r="C20" t="str">
            <v>Not Scheduled hence not taxable</v>
          </cell>
          <cell r="D20">
            <v>0</v>
          </cell>
        </row>
        <row r="21">
          <cell r="A21">
            <v>21</v>
          </cell>
          <cell r="B21" t="str">
            <v>Packing Material</v>
          </cell>
          <cell r="C21" t="str">
            <v>Not Taxable</v>
          </cell>
          <cell r="D21">
            <v>0</v>
          </cell>
        </row>
        <row r="22">
          <cell r="A22">
            <v>22</v>
          </cell>
          <cell r="B22" t="str">
            <v>Pumps and Spares</v>
          </cell>
          <cell r="C22" t="str">
            <v>Taxable</v>
          </cell>
          <cell r="D22">
            <v>0.02</v>
          </cell>
        </row>
        <row r="23">
          <cell r="A23">
            <v>23</v>
          </cell>
          <cell r="B23" t="str">
            <v>Safety Items</v>
          </cell>
          <cell r="C23" t="str">
            <v>Not Taxable</v>
          </cell>
          <cell r="D23">
            <v>0</v>
          </cell>
        </row>
        <row r="24">
          <cell r="A24">
            <v>24</v>
          </cell>
          <cell r="B24" t="str">
            <v>Software</v>
          </cell>
          <cell r="C24" t="str">
            <v>Not Taxable</v>
          </cell>
          <cell r="D24">
            <v>0</v>
          </cell>
        </row>
        <row r="25">
          <cell r="A25">
            <v>25</v>
          </cell>
          <cell r="B25" t="str">
            <v>Stationery</v>
          </cell>
          <cell r="C25" t="str">
            <v>Not Taxable</v>
          </cell>
          <cell r="D25">
            <v>0</v>
          </cell>
        </row>
        <row r="26">
          <cell r="A26">
            <v>26</v>
          </cell>
          <cell r="B26" t="str">
            <v>Measuring Instruments</v>
          </cell>
          <cell r="C26" t="str">
            <v>Fall under Entry 28 of the First Schedule hence, not taxable</v>
          </cell>
          <cell r="D26">
            <v>0</v>
          </cell>
        </row>
        <row r="27">
          <cell r="A27">
            <v>27</v>
          </cell>
          <cell r="B27" t="str">
            <v>Transformer Oil</v>
          </cell>
          <cell r="C27" t="str">
            <v>Taxable</v>
          </cell>
          <cell r="D27">
            <v>0.05</v>
          </cell>
        </row>
        <row r="28">
          <cell r="A28">
            <v>28</v>
          </cell>
          <cell r="B28" t="str">
            <v>Valves and Valve spares</v>
          </cell>
          <cell r="C28" t="str">
            <v>Hon'ble Karnataka High Court decision in Siemen's Case 114 STC 35</v>
          </cell>
          <cell r="D28">
            <v>0</v>
          </cell>
        </row>
        <row r="29">
          <cell r="A29">
            <v>29</v>
          </cell>
          <cell r="B29" t="str">
            <v>Xerox Machine Consumables</v>
          </cell>
          <cell r="C29" t="str">
            <v>Not part/accessories of machinery hence not taxable</v>
          </cell>
          <cell r="D29">
            <v>0</v>
          </cell>
        </row>
        <row r="30">
          <cell r="A30">
            <v>30</v>
          </cell>
          <cell r="B30" t="str">
            <v>Light Furnace Oil</v>
          </cell>
          <cell r="C30" t="str">
            <v>Taxable</v>
          </cell>
          <cell r="D30">
            <v>0.05</v>
          </cell>
        </row>
        <row r="31">
          <cell r="A31">
            <v>31</v>
          </cell>
          <cell r="B31" t="str">
            <v>High Furnance Oil</v>
          </cell>
          <cell r="C31" t="str">
            <v>Taxable</v>
          </cell>
          <cell r="D31">
            <v>0.05</v>
          </cell>
        </row>
        <row r="32">
          <cell r="A32">
            <v>32</v>
          </cell>
          <cell r="B32" t="str">
            <v>Filters</v>
          </cell>
          <cell r="C32" t="str">
            <v>Not Taxable</v>
          </cell>
          <cell r="D32">
            <v>0</v>
          </cell>
        </row>
        <row r="33">
          <cell r="A33">
            <v>33</v>
          </cell>
          <cell r="B33" t="str">
            <v>Local Purchases</v>
          </cell>
          <cell r="C33" t="str">
            <v>Local Purchases</v>
          </cell>
          <cell r="D33">
            <v>0</v>
          </cell>
        </row>
        <row r="34">
          <cell r="A34">
            <v>34</v>
          </cell>
          <cell r="B34" t="str">
            <v>Tools</v>
          </cell>
          <cell r="C34" t="str">
            <v>Not Taxable</v>
          </cell>
          <cell r="D34">
            <v>0</v>
          </cell>
        </row>
        <row r="35">
          <cell r="A35">
            <v>35</v>
          </cell>
          <cell r="B35" t="str">
            <v>Hose</v>
          </cell>
          <cell r="C35" t="str">
            <v>Not Taxable</v>
          </cell>
          <cell r="D35">
            <v>0</v>
          </cell>
        </row>
        <row r="36">
          <cell r="A36">
            <v>36</v>
          </cell>
          <cell r="B36" t="str">
            <v>Entry Tax Collected</v>
          </cell>
          <cell r="C36" t="str">
            <v>Entry Tax Collected by Supplier</v>
          </cell>
          <cell r="D36">
            <v>0</v>
          </cell>
        </row>
        <row r="37">
          <cell r="A37">
            <v>37</v>
          </cell>
          <cell r="B37" t="str">
            <v>Iron &amp; Steel</v>
          </cell>
          <cell r="C37" t="str">
            <v>Are Mentioned in Section 14 of the CST Act hence not taxable</v>
          </cell>
          <cell r="D37">
            <v>0</v>
          </cell>
        </row>
        <row r="38">
          <cell r="A38">
            <v>38</v>
          </cell>
          <cell r="B38" t="str">
            <v>Insulation Materials</v>
          </cell>
          <cell r="C38" t="str">
            <v>Not Taxable</v>
          </cell>
          <cell r="D38">
            <v>0</v>
          </cell>
        </row>
        <row r="39">
          <cell r="A39">
            <v>39</v>
          </cell>
          <cell r="B39" t="str">
            <v> O rings  / Seals / Gaskets</v>
          </cell>
          <cell r="C39" t="str">
            <v>Not Taxable</v>
          </cell>
          <cell r="D39">
            <v>0</v>
          </cell>
        </row>
        <row r="40">
          <cell r="A40">
            <v>40</v>
          </cell>
          <cell r="B40" t="str">
            <v>Motor Car</v>
          </cell>
          <cell r="C40" t="str">
            <v>KST suffered in lieu of Entry Tax</v>
          </cell>
          <cell r="D40">
            <v>0</v>
          </cell>
        </row>
        <row r="41">
          <cell r="A41">
            <v>41</v>
          </cell>
          <cell r="B41" t="str">
            <v>Not Taxable</v>
          </cell>
          <cell r="C41" t="str">
            <v>Not Taxable</v>
          </cell>
          <cell r="D41">
            <v>0</v>
          </cell>
        </row>
        <row r="42">
          <cell r="A42">
            <v>42</v>
          </cell>
          <cell r="B42" t="str">
            <v>Corex Gas</v>
          </cell>
          <cell r="C42" t="str">
            <v>Not Taxable</v>
          </cell>
          <cell r="D42">
            <v>0</v>
          </cell>
        </row>
        <row r="43">
          <cell r="A43">
            <v>43</v>
          </cell>
          <cell r="B43" t="str">
            <v>Coal Fines</v>
          </cell>
          <cell r="C43" t="str">
            <v>Not Taxable</v>
          </cell>
          <cell r="D43">
            <v>0</v>
          </cell>
        </row>
        <row r="44">
          <cell r="A44">
            <v>44</v>
          </cell>
          <cell r="B44" t="str">
            <v>Nitrogen</v>
          </cell>
          <cell r="C44" t="str">
            <v>Not Taxable</v>
          </cell>
          <cell r="D44">
            <v>0</v>
          </cell>
        </row>
        <row r="45">
          <cell r="A45">
            <v>45</v>
          </cell>
          <cell r="B45" t="str">
            <v>Others Taxables</v>
          </cell>
          <cell r="C45" t="str">
            <v>Taxable</v>
          </cell>
          <cell r="D45">
            <v>0.02</v>
          </cell>
        </row>
        <row r="46">
          <cell r="A46">
            <v>46</v>
          </cell>
          <cell r="B46" t="str">
            <v>Relays, Switches, Change Over Switches Air Breakes </v>
          </cell>
          <cell r="C46" t="str">
            <v>Not Taxable</v>
          </cell>
          <cell r="D46">
            <v>0</v>
          </cell>
        </row>
        <row r="47">
          <cell r="A47">
            <v>47</v>
          </cell>
          <cell r="B47" t="str">
            <v>Air Conditioner Accessories</v>
          </cell>
          <cell r="C47" t="str">
            <v>Taxable</v>
          </cell>
          <cell r="D47">
            <v>0.02</v>
          </cell>
        </row>
        <row r="48">
          <cell r="A48">
            <v>48</v>
          </cell>
          <cell r="B48" t="str">
            <v>Boiler Pipelines</v>
          </cell>
          <cell r="C48" t="str">
            <v>Not Taxable</v>
          </cell>
          <cell r="D48">
            <v>0</v>
          </cell>
        </row>
        <row r="49">
          <cell r="A49">
            <v>49</v>
          </cell>
          <cell r="B49" t="str">
            <v>PVC Pipes &amp; Fittings &amp; PVC Ball</v>
          </cell>
          <cell r="C49" t="str">
            <v>Not Taxable</v>
          </cell>
          <cell r="D49">
            <v>0</v>
          </cell>
        </row>
        <row r="50">
          <cell r="A50">
            <v>50</v>
          </cell>
          <cell r="B50" t="str">
            <v>Paints</v>
          </cell>
          <cell r="C50" t="str">
            <v>Taxable</v>
          </cell>
          <cell r="D50">
            <v>0.02</v>
          </cell>
        </row>
        <row r="51">
          <cell r="A51">
            <v>51</v>
          </cell>
          <cell r="B51" t="str">
            <v>Batteries</v>
          </cell>
          <cell r="C51" t="str">
            <v>Not Taxable ( Ref WIP 8214 of MICO Vs State)</v>
          </cell>
          <cell r="D51">
            <v>0</v>
          </cell>
        </row>
        <row r="52">
          <cell r="A52">
            <v>52</v>
          </cell>
          <cell r="B52" t="str">
            <v>Cables</v>
          </cell>
          <cell r="C52" t="str">
            <v>Not Taxable</v>
          </cell>
          <cell r="D52">
            <v>0</v>
          </cell>
        </row>
        <row r="53">
          <cell r="A53">
            <v>53</v>
          </cell>
          <cell r="B53" t="str">
            <v>Refractory</v>
          </cell>
          <cell r="C53" t="str">
            <v>Not Taxable</v>
          </cell>
          <cell r="D53">
            <v>0</v>
          </cell>
        </row>
        <row r="54">
          <cell r="A54">
            <v>54</v>
          </cell>
          <cell r="B54" t="str">
            <v>Rubber Products</v>
          </cell>
          <cell r="C54" t="str">
            <v>Not Taxable</v>
          </cell>
          <cell r="D54">
            <v>0</v>
          </cell>
        </row>
      </sheetData>
      <sheetData sheetId="1">
        <row r="1">
          <cell r="A1" t="str">
            <v>Abb Analytical Ltd.</v>
          </cell>
          <cell r="B1">
            <v>2</v>
          </cell>
          <cell r="D1" t="str">
            <v>3 or 4</v>
          </cell>
        </row>
        <row r="2">
          <cell r="A2" t="str">
            <v>Aerotronix</v>
          </cell>
          <cell r="B2">
            <v>2</v>
          </cell>
          <cell r="D2" t="str">
            <v>3 or 4</v>
          </cell>
        </row>
        <row r="3">
          <cell r="A3" t="str">
            <v>Akash Instruments India</v>
          </cell>
          <cell r="B3">
            <v>2</v>
          </cell>
          <cell r="D3" t="str">
            <v>3 or 4</v>
          </cell>
        </row>
        <row r="4">
          <cell r="A4" t="str">
            <v>Alert Fire Services</v>
          </cell>
          <cell r="B4">
            <v>1</v>
          </cell>
          <cell r="D4" t="str">
            <v>2 or 5</v>
          </cell>
        </row>
        <row r="5">
          <cell r="A5" t="str">
            <v>Alstom Limited</v>
          </cell>
          <cell r="B5">
            <v>2</v>
          </cell>
          <cell r="D5" t="str">
            <v>3 or 4</v>
          </cell>
        </row>
        <row r="6">
          <cell r="A6" t="str">
            <v>Anjan Engineering Enterprises</v>
          </cell>
          <cell r="B6">
            <v>1</v>
          </cell>
          <cell r="D6" t="str">
            <v>2 or 5</v>
          </cell>
        </row>
        <row r="7">
          <cell r="A7" t="str">
            <v>Apar Industries Limited</v>
          </cell>
          <cell r="B7">
            <v>1</v>
          </cell>
          <cell r="D7" t="str">
            <v>2 or 5</v>
          </cell>
        </row>
        <row r="8">
          <cell r="A8" t="str">
            <v>Aplab Ltd.</v>
          </cell>
          <cell r="B8">
            <v>2</v>
          </cell>
          <cell r="D8" t="str">
            <v>3 or 4</v>
          </cell>
        </row>
        <row r="9">
          <cell r="A9" t="str">
            <v>Aqmar Supply Agency</v>
          </cell>
          <cell r="B9">
            <v>1</v>
          </cell>
          <cell r="D9" t="str">
            <v>2 or 5</v>
          </cell>
        </row>
        <row r="10">
          <cell r="A10" t="str">
            <v>Arf Engineering Ltd</v>
          </cell>
          <cell r="B10">
            <v>2</v>
          </cell>
          <cell r="D10" t="str">
            <v>3 or 4</v>
          </cell>
        </row>
        <row r="11">
          <cell r="A11" t="str">
            <v>Arihant Electricals</v>
          </cell>
          <cell r="B11">
            <v>1</v>
          </cell>
          <cell r="D11" t="str">
            <v>2 or 5</v>
          </cell>
        </row>
        <row r="12">
          <cell r="A12" t="str">
            <v>Aruchem</v>
          </cell>
          <cell r="B12">
            <v>2</v>
          </cell>
          <cell r="D12" t="str">
            <v>3 or 4</v>
          </cell>
        </row>
        <row r="13">
          <cell r="A13" t="str">
            <v>Arudra Engineers (P) Ltd.</v>
          </cell>
          <cell r="B13">
            <v>2</v>
          </cell>
          <cell r="D13" t="str">
            <v>3 or 4</v>
          </cell>
        </row>
        <row r="14">
          <cell r="A14" t="str">
            <v>Arvee-Hydraulics</v>
          </cell>
          <cell r="B14">
            <v>1</v>
          </cell>
          <cell r="D14" t="str">
            <v>2 or 5</v>
          </cell>
        </row>
        <row r="15">
          <cell r="A15" t="str">
            <v>Asco (India) Limited.</v>
          </cell>
          <cell r="B15">
            <v>2</v>
          </cell>
          <cell r="D15" t="str">
            <v>3 or 4</v>
          </cell>
        </row>
        <row r="16">
          <cell r="A16" t="str">
            <v>Asea Brown Boveri Limited</v>
          </cell>
          <cell r="B16">
            <v>1</v>
          </cell>
          <cell r="D16" t="str">
            <v>2 or 5</v>
          </cell>
        </row>
        <row r="17">
          <cell r="A17" t="str">
            <v>Asha  N  Basavaraj</v>
          </cell>
          <cell r="B17">
            <v>3</v>
          </cell>
          <cell r="D17" t="str">
            <v>2 or 5</v>
          </cell>
        </row>
        <row r="18">
          <cell r="A18" t="str">
            <v>Ashok Paper Mart</v>
          </cell>
          <cell r="B18">
            <v>3</v>
          </cell>
          <cell r="D18" t="str">
            <v>2 or 5</v>
          </cell>
        </row>
        <row r="19">
          <cell r="A19" t="str">
            <v>Ashok Pest Control</v>
          </cell>
          <cell r="B19">
            <v>1</v>
          </cell>
          <cell r="D19" t="str">
            <v>2 or 5</v>
          </cell>
        </row>
        <row r="20">
          <cell r="A20" t="str">
            <v>Asian Bearings &amp; Tools Corporation</v>
          </cell>
          <cell r="B20">
            <v>2</v>
          </cell>
          <cell r="D20" t="str">
            <v>3 or 4</v>
          </cell>
        </row>
        <row r="21">
          <cell r="A21" t="str">
            <v>Asian Enterprises</v>
          </cell>
          <cell r="B21">
            <v>3</v>
          </cell>
          <cell r="D21" t="str">
            <v>2 or 5</v>
          </cell>
        </row>
        <row r="22">
          <cell r="A22" t="str">
            <v>Asquiths Automation</v>
          </cell>
          <cell r="B22">
            <v>3</v>
          </cell>
          <cell r="D22" t="str">
            <v>2 or 5</v>
          </cell>
        </row>
        <row r="23">
          <cell r="A23" t="str">
            <v>Associated Road Carriers Ltd.</v>
          </cell>
          <cell r="B23">
            <v>3</v>
          </cell>
          <cell r="D23" t="str">
            <v>2 or 5</v>
          </cell>
        </row>
        <row r="24">
          <cell r="A24" t="str">
            <v>Aum Infotech Pvt Ltd</v>
          </cell>
          <cell r="B24">
            <v>1</v>
          </cell>
          <cell r="D24" t="str">
            <v>2 or 5</v>
          </cell>
        </row>
        <row r="25">
          <cell r="A25" t="str">
            <v>Auma  ( India )  Ltd.</v>
          </cell>
          <cell r="B25">
            <v>1</v>
          </cell>
          <cell r="D25" t="str">
            <v>2 or 5</v>
          </cell>
        </row>
        <row r="26">
          <cell r="A26" t="str">
            <v>Autotrical</v>
          </cell>
          <cell r="B26">
            <v>2</v>
          </cell>
          <cell r="D26" t="str">
            <v>3 or 4</v>
          </cell>
        </row>
        <row r="27">
          <cell r="A27" t="str">
            <v>Avalani Engineering Corporation</v>
          </cell>
          <cell r="B27">
            <v>2</v>
          </cell>
          <cell r="D27" t="str">
            <v>3 or 4</v>
          </cell>
        </row>
        <row r="28">
          <cell r="A28" t="str">
            <v>Avery India Limited</v>
          </cell>
          <cell r="B28">
            <v>1</v>
          </cell>
          <cell r="D28" t="str">
            <v>2 or 5</v>
          </cell>
        </row>
        <row r="29">
          <cell r="A29" t="str">
            <v>B.M.S. Scientific Company</v>
          </cell>
          <cell r="B29">
            <v>1</v>
          </cell>
          <cell r="D29" t="str">
            <v>2 or 5</v>
          </cell>
        </row>
        <row r="30">
          <cell r="A30" t="str">
            <v>Babu Fabrics</v>
          </cell>
          <cell r="B30">
            <v>3</v>
          </cell>
          <cell r="D30" t="str">
            <v>2 or 5</v>
          </cell>
        </row>
        <row r="31">
          <cell r="A31" t="str">
            <v>Babulal Jain &amp;Company</v>
          </cell>
          <cell r="B31">
            <v>3</v>
          </cell>
          <cell r="D31" t="str">
            <v>2 or 5</v>
          </cell>
        </row>
        <row r="32">
          <cell r="A32" t="str">
            <v>Bangalore Bearing Agency</v>
          </cell>
          <cell r="B32">
            <v>1</v>
          </cell>
          <cell r="D32" t="str">
            <v>2 or 5</v>
          </cell>
        </row>
        <row r="33">
          <cell r="A33" t="str">
            <v>Bangalore Electrical Works</v>
          </cell>
          <cell r="B33">
            <v>1</v>
          </cell>
          <cell r="D33" t="str">
            <v>2 or 5</v>
          </cell>
        </row>
        <row r="34">
          <cell r="A34" t="str">
            <v>Bellary Paper Mart</v>
          </cell>
          <cell r="B34">
            <v>1</v>
          </cell>
          <cell r="D34" t="str">
            <v>2 or 5</v>
          </cell>
        </row>
        <row r="35">
          <cell r="A35" t="str">
            <v>Ben &amp; Thommy Catering Services Pvt. Ltd</v>
          </cell>
          <cell r="B35">
            <v>1</v>
          </cell>
          <cell r="D35" t="str">
            <v>2 or 5</v>
          </cell>
        </row>
        <row r="36">
          <cell r="A36" t="str">
            <v>Bently Nevada (Sales &amp; Services) Pvt Ltd</v>
          </cell>
          <cell r="B36">
            <v>2</v>
          </cell>
          <cell r="D36" t="str">
            <v>3 or 4</v>
          </cell>
        </row>
        <row r="37">
          <cell r="A37" t="str">
            <v>Bharat Electronics Limited</v>
          </cell>
          <cell r="B37">
            <v>1</v>
          </cell>
          <cell r="D37" t="str">
            <v>2 or 5</v>
          </cell>
        </row>
        <row r="38">
          <cell r="A38" t="str">
            <v>Bharat Enterprises</v>
          </cell>
          <cell r="B38">
            <v>2</v>
          </cell>
          <cell r="D38" t="str">
            <v>3 or 4</v>
          </cell>
        </row>
        <row r="39">
          <cell r="A39" t="str">
            <v>Bharat Shipping Services (Chennai) P.Ltd</v>
          </cell>
          <cell r="B39">
            <v>2</v>
          </cell>
          <cell r="D39" t="str">
            <v>3 or 4</v>
          </cell>
        </row>
        <row r="40">
          <cell r="A40" t="str">
            <v>Bharat Heavy Electricals Limited</v>
          </cell>
          <cell r="B40">
            <v>2</v>
          </cell>
          <cell r="D40" t="str">
            <v>3 or 4</v>
          </cell>
        </row>
        <row r="41">
          <cell r="A41" t="str">
            <v>Bharat Tubes Corporation</v>
          </cell>
          <cell r="B41">
            <v>2</v>
          </cell>
          <cell r="D41" t="str">
            <v>3 or 4</v>
          </cell>
        </row>
        <row r="42">
          <cell r="A42" t="str">
            <v>Bhoruka Gases Limited</v>
          </cell>
          <cell r="B42">
            <v>1</v>
          </cell>
          <cell r="D42" t="str">
            <v>2 or 5</v>
          </cell>
        </row>
        <row r="43">
          <cell r="A43" t="str">
            <v>Bhushan Industrial Steel Corporation</v>
          </cell>
          <cell r="B43">
            <v>3</v>
          </cell>
          <cell r="D43" t="str">
            <v>2 or 5</v>
          </cell>
        </row>
        <row r="44">
          <cell r="A44" t="str">
            <v>Bilt Chemicals Limited</v>
          </cell>
          <cell r="B44">
            <v>1</v>
          </cell>
          <cell r="D44" t="str">
            <v>2 or 5</v>
          </cell>
        </row>
        <row r="45">
          <cell r="A45" t="str">
            <v>Blaze Electrical Works</v>
          </cell>
          <cell r="B45">
            <v>3</v>
          </cell>
          <cell r="D45" t="str">
            <v>2 or 5</v>
          </cell>
        </row>
        <row r="46">
          <cell r="A46" t="str">
            <v>Blossoms Computer Shoppe</v>
          </cell>
          <cell r="B46">
            <v>3</v>
          </cell>
          <cell r="D46" t="str">
            <v>2 or 5</v>
          </cell>
        </row>
        <row r="47">
          <cell r="A47" t="str">
            <v>Blossoms Office Systems</v>
          </cell>
          <cell r="B47">
            <v>3</v>
          </cell>
          <cell r="D47" t="str">
            <v>2 or 5</v>
          </cell>
        </row>
        <row r="48">
          <cell r="A48" t="str">
            <v>Bright Electricals</v>
          </cell>
          <cell r="B48">
            <v>2</v>
          </cell>
          <cell r="D48" t="str">
            <v>3 or 4</v>
          </cell>
        </row>
        <row r="49">
          <cell r="A49" t="str">
            <v>Byte Communications Pvt. Ltd.</v>
          </cell>
          <cell r="B49">
            <v>2</v>
          </cell>
          <cell r="D49" t="str">
            <v>3 or 4</v>
          </cell>
        </row>
        <row r="50">
          <cell r="A50" t="str">
            <v>Cauvery Electricals</v>
          </cell>
          <cell r="B50">
            <v>1</v>
          </cell>
          <cell r="D50" t="str">
            <v>2 or 5</v>
          </cell>
        </row>
        <row r="51">
          <cell r="A51" t="str">
            <v>Cci  - Ag</v>
          </cell>
          <cell r="B51">
            <v>2</v>
          </cell>
          <cell r="D51" t="str">
            <v>3 or 4</v>
          </cell>
        </row>
        <row r="52">
          <cell r="A52" t="str">
            <v>Chandy Insulations Pvt Ltd</v>
          </cell>
          <cell r="B52">
            <v>2</v>
          </cell>
          <cell r="D52" t="str">
            <v>3 or 4</v>
          </cell>
        </row>
        <row r="53">
          <cell r="A53" t="str">
            <v>Chemtrols Engineering Ltd.</v>
          </cell>
          <cell r="B53">
            <v>2</v>
          </cell>
          <cell r="D53" t="str">
            <v>3 or 4</v>
          </cell>
        </row>
        <row r="54">
          <cell r="A54" t="str">
            <v>Chindalia Distributors</v>
          </cell>
          <cell r="B54">
            <v>2</v>
          </cell>
          <cell r="D54" t="str">
            <v>3 or 4</v>
          </cell>
        </row>
        <row r="55">
          <cell r="A55" t="str">
            <v>City Mens Wear</v>
          </cell>
          <cell r="B55">
            <v>1</v>
          </cell>
          <cell r="D55" t="str">
            <v>2 or 5</v>
          </cell>
        </row>
        <row r="56">
          <cell r="A56" t="str">
            <v>Classic Innovations Pvt. Ltd.</v>
          </cell>
          <cell r="B56">
            <v>1</v>
          </cell>
          <cell r="D56" t="str">
            <v>2 or 5</v>
          </cell>
        </row>
        <row r="57">
          <cell r="A57" t="str">
            <v>Control Components Inc.</v>
          </cell>
          <cell r="B57">
            <v>2</v>
          </cell>
          <cell r="D57" t="str">
            <v>3 or 4</v>
          </cell>
        </row>
        <row r="58">
          <cell r="A58" t="str">
            <v>Cordless Technologies</v>
          </cell>
          <cell r="B58">
            <v>1</v>
          </cell>
          <cell r="D58" t="str">
            <v>2 or 5</v>
          </cell>
        </row>
        <row r="59">
          <cell r="A59" t="str">
            <v>Cords Cable Industries Ltd</v>
          </cell>
          <cell r="B59">
            <v>2</v>
          </cell>
          <cell r="D59" t="str">
            <v>3 or 4</v>
          </cell>
        </row>
        <row r="60">
          <cell r="A60" t="str">
            <v>Coron (India)</v>
          </cell>
          <cell r="B60">
            <v>1</v>
          </cell>
          <cell r="D60" t="str">
            <v>2 or 5</v>
          </cell>
        </row>
        <row r="61">
          <cell r="A61" t="str">
            <v>Cortica Mfg. (India) Pvt. Ltd.</v>
          </cell>
          <cell r="B61">
            <v>2</v>
          </cell>
          <cell r="D61" t="str">
            <v>3 or 4</v>
          </cell>
        </row>
        <row r="62">
          <cell r="A62" t="str">
            <v>Cotmac Private Ltd.</v>
          </cell>
          <cell r="B62">
            <v>3</v>
          </cell>
          <cell r="D62" t="str">
            <v>2 or 5</v>
          </cell>
        </row>
        <row r="63">
          <cell r="A63" t="str">
            <v>Crompton Greaves Limited</v>
          </cell>
          <cell r="B63">
            <v>2</v>
          </cell>
          <cell r="D63" t="str">
            <v>3 or 4</v>
          </cell>
        </row>
        <row r="64">
          <cell r="A64" t="str">
            <v>Cummins Diesel Sales And Servi</v>
          </cell>
          <cell r="B64">
            <v>2</v>
          </cell>
          <cell r="D64" t="str">
            <v>3 or 4</v>
          </cell>
        </row>
        <row r="65">
          <cell r="A65" t="str">
            <v>Dav Industries.</v>
          </cell>
          <cell r="B65">
            <v>2</v>
          </cell>
          <cell r="D65" t="str">
            <v>3 or 4</v>
          </cell>
        </row>
        <row r="66">
          <cell r="A66" t="str">
            <v>De Controls</v>
          </cell>
          <cell r="B66">
            <v>1</v>
          </cell>
          <cell r="D66" t="str">
            <v>2 or 5</v>
          </cell>
        </row>
        <row r="67">
          <cell r="A67" t="str">
            <v>Detriv Instrumentation &amp; Electronics Ltd</v>
          </cell>
          <cell r="B67">
            <v>2</v>
          </cell>
          <cell r="D67" t="str">
            <v>3 or 4</v>
          </cell>
        </row>
        <row r="68">
          <cell r="A68" t="str">
            <v>Dhananjaya Electronics</v>
          </cell>
          <cell r="B68">
            <v>1</v>
          </cell>
          <cell r="D68" t="str">
            <v>2 or 5</v>
          </cell>
        </row>
        <row r="69">
          <cell r="A69" t="str">
            <v>Dhananjaya Enterprises</v>
          </cell>
          <cell r="B69">
            <v>1</v>
          </cell>
          <cell r="D69" t="str">
            <v>2 or 5</v>
          </cell>
        </row>
        <row r="70">
          <cell r="A70" t="str">
            <v>Divya Electro Technica Pvt Ltd.</v>
          </cell>
          <cell r="B70">
            <v>1</v>
          </cell>
          <cell r="D70" t="str">
            <v>2 or 5</v>
          </cell>
        </row>
        <row r="71">
          <cell r="A71" t="str">
            <v>Doble Engineering Co.</v>
          </cell>
          <cell r="B71" t="str">
            <v>Foreign</v>
          </cell>
          <cell r="D71">
            <v>6</v>
          </cell>
        </row>
        <row r="72">
          <cell r="A72" t="str">
            <v>Drager Sicherheitstechnik Gmbh</v>
          </cell>
          <cell r="B72" t="str">
            <v>Foreign</v>
          </cell>
          <cell r="D72">
            <v>6</v>
          </cell>
        </row>
        <row r="73">
          <cell r="A73" t="str">
            <v>Dresser Valve India Pvt Ltd</v>
          </cell>
          <cell r="B73">
            <v>2</v>
          </cell>
          <cell r="D73" t="str">
            <v>3 or 4</v>
          </cell>
        </row>
        <row r="74">
          <cell r="A74" t="str">
            <v>Eagle Poonawalla Industry Ltd.</v>
          </cell>
          <cell r="B74">
            <v>1</v>
          </cell>
          <cell r="C74" t="str">
            <v>First Seller</v>
          </cell>
          <cell r="D74">
            <v>1</v>
          </cell>
        </row>
        <row r="75">
          <cell r="A75" t="str">
            <v>Eip Enviro Level Controls Pvt Ltd.</v>
          </cell>
          <cell r="B75">
            <v>2</v>
          </cell>
          <cell r="D75" t="str">
            <v>3 or 4</v>
          </cell>
        </row>
        <row r="76">
          <cell r="A76" t="str">
            <v>Elca Carbone Lorraine Pvt Ltd.</v>
          </cell>
          <cell r="B76">
            <v>2</v>
          </cell>
          <cell r="D76" t="str">
            <v>3 or 4</v>
          </cell>
        </row>
        <row r="77">
          <cell r="A77" t="str">
            <v>Elliot Turbo Machinery Limited</v>
          </cell>
          <cell r="B77" t="str">
            <v>Foreign</v>
          </cell>
          <cell r="D77">
            <v>6</v>
          </cell>
        </row>
        <row r="78">
          <cell r="A78" t="str">
            <v>Elpro International Limited.</v>
          </cell>
          <cell r="B78">
            <v>2</v>
          </cell>
          <cell r="D78" t="str">
            <v>3 or 4</v>
          </cell>
        </row>
        <row r="79">
          <cell r="A79" t="str">
            <v>Emkay Engineering Corporation</v>
          </cell>
          <cell r="B79">
            <v>1</v>
          </cell>
          <cell r="D79" t="str">
            <v>2 or 5</v>
          </cell>
        </row>
        <row r="80">
          <cell r="A80" t="str">
            <v>Endress + Hauser Gmbh + Co</v>
          </cell>
          <cell r="B80" t="str">
            <v>Foreign</v>
          </cell>
          <cell r="C80" t="str">
            <v>&amp; 2</v>
          </cell>
          <cell r="D80">
            <v>6</v>
          </cell>
        </row>
        <row r="81">
          <cell r="A81" t="str">
            <v>Enercon Systems Pvt Ltd</v>
          </cell>
          <cell r="B81">
            <v>1</v>
          </cell>
          <cell r="D81" t="str">
            <v>2 or 5</v>
          </cell>
        </row>
        <row r="82">
          <cell r="A82" t="str">
            <v>Enertech Additives Private Ltd.</v>
          </cell>
          <cell r="B82">
            <v>2</v>
          </cell>
          <cell r="D82" t="str">
            <v>3 or 4</v>
          </cell>
        </row>
        <row r="83">
          <cell r="A83" t="str">
            <v>Entek Ird International Ltd.</v>
          </cell>
          <cell r="B83" t="str">
            <v>Foreign</v>
          </cell>
          <cell r="C83" t="str">
            <v>&amp; 2</v>
          </cell>
          <cell r="D83">
            <v>6</v>
          </cell>
        </row>
        <row r="84">
          <cell r="A84" t="str">
            <v>Epe Process Filters &amp; Accumulators Pvt</v>
          </cell>
          <cell r="B84">
            <v>1</v>
          </cell>
          <cell r="D84" t="str">
            <v>2 or 5</v>
          </cell>
        </row>
        <row r="85">
          <cell r="A85" t="str">
            <v>Escorts Construction Limited</v>
          </cell>
          <cell r="B85">
            <v>2</v>
          </cell>
          <cell r="D85" t="str">
            <v>3 or 4</v>
          </cell>
        </row>
        <row r="86">
          <cell r="A86" t="str">
            <v>Essaar Infomatics &amp; Services</v>
          </cell>
          <cell r="B86">
            <v>3</v>
          </cell>
          <cell r="D86" t="str">
            <v>2 or 5</v>
          </cell>
        </row>
        <row r="87">
          <cell r="A87" t="str">
            <v>Esvee Marketing</v>
          </cell>
          <cell r="B87">
            <v>1</v>
          </cell>
          <cell r="D87" t="str">
            <v>2 or 5</v>
          </cell>
        </row>
        <row r="88">
          <cell r="A88" t="str">
            <v>Eureka Forbes Limited</v>
          </cell>
          <cell r="B88">
            <v>1</v>
          </cell>
          <cell r="D88" t="str">
            <v>2 or 5</v>
          </cell>
        </row>
        <row r="89">
          <cell r="A89" t="str">
            <v>Excellent Engineering Enterprises</v>
          </cell>
          <cell r="B89">
            <v>1</v>
          </cell>
          <cell r="D89" t="str">
            <v>2 or 5</v>
          </cell>
        </row>
        <row r="90">
          <cell r="A90" t="str">
            <v>Exide Industries Ltd</v>
          </cell>
          <cell r="B90">
            <v>1</v>
          </cell>
          <cell r="C90" t="str">
            <v>First Seller</v>
          </cell>
          <cell r="D90">
            <v>1</v>
          </cell>
        </row>
        <row r="91">
          <cell r="A91" t="str">
            <v>Fawcett Christie Hydraulics (I) Pvt Ltd.</v>
          </cell>
          <cell r="D91" t="str">
            <v>2 or 5</v>
          </cell>
        </row>
        <row r="92">
          <cell r="A92" t="str">
            <v>Filters N Filtration</v>
          </cell>
          <cell r="B92">
            <v>1</v>
          </cell>
          <cell r="D92" t="str">
            <v>2 or 5</v>
          </cell>
        </row>
        <row r="93">
          <cell r="A93" t="str">
            <v>Fine Chemicals</v>
          </cell>
          <cell r="B93">
            <v>2</v>
          </cell>
          <cell r="D93" t="str">
            <v>3 or 4</v>
          </cell>
        </row>
        <row r="94">
          <cell r="A94" t="str">
            <v>First Flight Couriers Ltd.</v>
          </cell>
          <cell r="B94">
            <v>1</v>
          </cell>
          <cell r="D94" t="str">
            <v>2 or 5</v>
          </cell>
        </row>
        <row r="95">
          <cell r="A95" t="str">
            <v>Fisher-Rosemount (India) Limited.</v>
          </cell>
          <cell r="B95">
            <v>3</v>
          </cell>
          <cell r="D95" t="str">
            <v>2 or 5</v>
          </cell>
        </row>
        <row r="96">
          <cell r="A96" t="str">
            <v>Fisher-Xomox Sanmar Limited</v>
          </cell>
          <cell r="B96">
            <v>2</v>
          </cell>
          <cell r="D96" t="str">
            <v>3 or 4</v>
          </cell>
        </row>
        <row r="97">
          <cell r="A97" t="str">
            <v>Flowserve Corporation</v>
          </cell>
          <cell r="B97">
            <v>2</v>
          </cell>
          <cell r="D97" t="str">
            <v>3 or 4</v>
          </cell>
        </row>
        <row r="98">
          <cell r="A98" t="str">
            <v>Flowserve India Controls  Pvt. Ltd.</v>
          </cell>
          <cell r="B98" t="str">
            <v>Foreign</v>
          </cell>
          <cell r="D98">
            <v>6</v>
          </cell>
        </row>
        <row r="99">
          <cell r="A99" t="str">
            <v>Flowserve Pump Corporation</v>
          </cell>
          <cell r="D99">
            <v>6</v>
          </cell>
        </row>
        <row r="100">
          <cell r="A100" t="str">
            <v>Fouress Engineering (India) Limited</v>
          </cell>
          <cell r="B100" t="str">
            <v>1&amp;2</v>
          </cell>
          <cell r="D100" t="str">
            <v>2 or 5</v>
          </cell>
        </row>
        <row r="101">
          <cell r="A101" t="str">
            <v>Friends Fabrication</v>
          </cell>
          <cell r="B101">
            <v>3</v>
          </cell>
          <cell r="D101" t="str">
            <v>2 or 5</v>
          </cell>
        </row>
        <row r="102">
          <cell r="A102" t="str">
            <v>Fyre Masq Agencies</v>
          </cell>
          <cell r="B102">
            <v>1</v>
          </cell>
          <cell r="D102" t="str">
            <v>2 or 5</v>
          </cell>
        </row>
        <row r="103">
          <cell r="A103" t="str">
            <v>Gita Refractories Pvt. Limited</v>
          </cell>
          <cell r="B103">
            <v>1</v>
          </cell>
          <cell r="D103" t="str">
            <v>2 or 5</v>
          </cell>
        </row>
        <row r="104">
          <cell r="A104" t="str">
            <v>Godrej &amp; Boyce Mfg Co.Ltd.</v>
          </cell>
          <cell r="B104">
            <v>2</v>
          </cell>
          <cell r="D104" t="str">
            <v>3 or 4</v>
          </cell>
        </row>
        <row r="105">
          <cell r="A105" t="str">
            <v>Godsons</v>
          </cell>
          <cell r="B105">
            <v>3</v>
          </cell>
          <cell r="D105" t="str">
            <v>2 or 5</v>
          </cell>
        </row>
        <row r="106">
          <cell r="A106" t="str">
            <v>Greaves Limited</v>
          </cell>
          <cell r="B106">
            <v>2</v>
          </cell>
          <cell r="D106" t="str">
            <v>3 or 4</v>
          </cell>
        </row>
        <row r="107">
          <cell r="A107" t="str">
            <v>Grip Engineers Pvt. Ltd.</v>
          </cell>
          <cell r="B107">
            <v>2</v>
          </cell>
          <cell r="D107" t="str">
            <v>3 or 4</v>
          </cell>
        </row>
        <row r="108">
          <cell r="A108" t="str">
            <v>G.S.Enterprises</v>
          </cell>
          <cell r="B108">
            <v>2</v>
          </cell>
          <cell r="D108" t="str">
            <v>3 or 4</v>
          </cell>
        </row>
        <row r="109">
          <cell r="A109" t="str">
            <v>Hardware &amp; Instruments Centre</v>
          </cell>
          <cell r="B109">
            <v>2</v>
          </cell>
          <cell r="D109" t="str">
            <v>3 or 4</v>
          </cell>
        </row>
        <row r="110">
          <cell r="A110" t="str">
            <v>Hercules Speciality Chemicals (India)</v>
          </cell>
          <cell r="B110">
            <v>1</v>
          </cell>
          <cell r="D110" t="str">
            <v>2 or 5</v>
          </cell>
        </row>
        <row r="111">
          <cell r="A111" t="str">
            <v>Hi Tech Bearings  Pvt Ltd.</v>
          </cell>
          <cell r="B111">
            <v>1</v>
          </cell>
          <cell r="D111" t="str">
            <v>2 or 5</v>
          </cell>
        </row>
        <row r="112">
          <cell r="A112" t="str">
            <v>Hi-Cool Electronic Industries</v>
          </cell>
          <cell r="B112">
            <v>2</v>
          </cell>
          <cell r="D112" t="str">
            <v>3 or 4</v>
          </cell>
        </row>
        <row r="113">
          <cell r="A113" t="str">
            <v>Hindustan Engineers</v>
          </cell>
          <cell r="B113">
            <v>2</v>
          </cell>
          <cell r="D113" t="str">
            <v>3 or 4</v>
          </cell>
        </row>
        <row r="114">
          <cell r="A114" t="str">
            <v>Hindustan Petroleum Corp. Ltd.</v>
          </cell>
          <cell r="B114">
            <v>2</v>
          </cell>
          <cell r="D114" t="str">
            <v>3 or 4</v>
          </cell>
        </row>
        <row r="115">
          <cell r="A115" t="str">
            <v>Hi-Tech Enterprises</v>
          </cell>
          <cell r="B115">
            <v>2</v>
          </cell>
          <cell r="D115" t="str">
            <v>3 or 4</v>
          </cell>
        </row>
        <row r="116">
          <cell r="A116" t="str">
            <v>Hi-Tech Systems  &amp; Services Ltd.</v>
          </cell>
          <cell r="B116">
            <v>2</v>
          </cell>
          <cell r="D116" t="str">
            <v>3 or 4</v>
          </cell>
        </row>
        <row r="117">
          <cell r="A117" t="str">
            <v>Ideal Industry</v>
          </cell>
          <cell r="B117">
            <v>2</v>
          </cell>
          <cell r="D117" t="str">
            <v>3 or 4</v>
          </cell>
        </row>
        <row r="118">
          <cell r="A118" t="str">
            <v>Igp Engineers Limited</v>
          </cell>
          <cell r="B118">
            <v>2</v>
          </cell>
          <cell r="D118" t="str">
            <v>3 or 4</v>
          </cell>
        </row>
        <row r="119">
          <cell r="A119" t="str">
            <v>Imeco Limited</v>
          </cell>
          <cell r="B119">
            <v>2</v>
          </cell>
          <cell r="D119" t="str">
            <v>3 or 4</v>
          </cell>
        </row>
        <row r="120">
          <cell r="A120" t="str">
            <v>Imi Norgren Herion (P) Ltd.</v>
          </cell>
          <cell r="B120">
            <v>2</v>
          </cell>
          <cell r="D120" t="str">
            <v>3 or 4</v>
          </cell>
        </row>
        <row r="121">
          <cell r="A121" t="str">
            <v>Indian Oil Corporation Ltd.</v>
          </cell>
          <cell r="B121">
            <v>2</v>
          </cell>
          <cell r="D121" t="str">
            <v>3 or 4</v>
          </cell>
        </row>
        <row r="122">
          <cell r="A122" t="str">
            <v>Indira Brushware Co.</v>
          </cell>
          <cell r="B122">
            <v>1</v>
          </cell>
          <cell r="D122" t="str">
            <v>2 or 5</v>
          </cell>
        </row>
        <row r="123">
          <cell r="A123" t="str">
            <v>Indo Freeze (Bangalore)</v>
          </cell>
          <cell r="B123">
            <v>1</v>
          </cell>
          <cell r="D123" t="str">
            <v>2 or 5</v>
          </cell>
        </row>
        <row r="124">
          <cell r="A124" t="str">
            <v>Indo Mobil  Limited.</v>
          </cell>
          <cell r="B124">
            <v>2</v>
          </cell>
          <cell r="D124" t="str">
            <v>3 or 4</v>
          </cell>
        </row>
        <row r="125">
          <cell r="A125" t="str">
            <v>Indo Mobil Limited</v>
          </cell>
          <cell r="B125">
            <v>2</v>
          </cell>
          <cell r="D125" t="str">
            <v>3 or 4</v>
          </cell>
        </row>
        <row r="126">
          <cell r="A126" t="str">
            <v>Indo Mobil Private Limited</v>
          </cell>
          <cell r="B126">
            <v>2</v>
          </cell>
          <cell r="D126" t="str">
            <v>3 or 4</v>
          </cell>
        </row>
        <row r="127">
          <cell r="A127" t="str">
            <v>Industrial Protection Force</v>
          </cell>
          <cell r="B127">
            <v>1</v>
          </cell>
          <cell r="D127" t="str">
            <v>2 or 5</v>
          </cell>
        </row>
        <row r="128">
          <cell r="A128" t="str">
            <v>Industrial Enterprises</v>
          </cell>
          <cell r="B128">
            <v>3</v>
          </cell>
          <cell r="D128" t="str">
            <v>2 or 5</v>
          </cell>
        </row>
        <row r="129">
          <cell r="A129" t="str">
            <v>Ingersoll-Dresser Pumps Sa</v>
          </cell>
          <cell r="B129" t="str">
            <v>Foreign</v>
          </cell>
          <cell r="C129" t="str">
            <v>&amp; 2</v>
          </cell>
          <cell r="D129">
            <v>6</v>
          </cell>
        </row>
        <row r="130">
          <cell r="A130" t="str">
            <v>Instrotech (Pty) Ltd.</v>
          </cell>
          <cell r="D130">
            <v>6</v>
          </cell>
        </row>
        <row r="131">
          <cell r="A131" t="str">
            <v>Instrumentation Limited.</v>
          </cell>
          <cell r="B131">
            <v>2</v>
          </cell>
          <cell r="D131" t="str">
            <v>3 or 4</v>
          </cell>
        </row>
        <row r="132">
          <cell r="A132" t="str">
            <v>Intervalve (India) Ltd.</v>
          </cell>
          <cell r="B132">
            <v>1</v>
          </cell>
          <cell r="D132" t="str">
            <v>2 or 5</v>
          </cell>
        </row>
        <row r="133">
          <cell r="A133" t="str">
            <v>Iyappan Engineering Industries Pvt. Ltd.</v>
          </cell>
          <cell r="B133">
            <v>2</v>
          </cell>
          <cell r="D133" t="str">
            <v>3 or 4</v>
          </cell>
        </row>
        <row r="134">
          <cell r="A134" t="str">
            <v>J D Jones &amp; Co.( P)  Ltd.</v>
          </cell>
          <cell r="B134">
            <v>2</v>
          </cell>
          <cell r="D134" t="str">
            <v>3 or 4</v>
          </cell>
        </row>
        <row r="135">
          <cell r="A135" t="str">
            <v>Jaibalaji &amp; Co.</v>
          </cell>
          <cell r="B135">
            <v>2</v>
          </cell>
          <cell r="D135" t="str">
            <v>3 or 4</v>
          </cell>
        </row>
        <row r="136">
          <cell r="A136" t="str">
            <v>Jain Constructions</v>
          </cell>
          <cell r="B136">
            <v>3</v>
          </cell>
          <cell r="D136" t="str">
            <v>2 or 5</v>
          </cell>
        </row>
        <row r="137">
          <cell r="A137" t="str">
            <v>Jindal Vijayanagar Steel Limited</v>
          </cell>
          <cell r="B137">
            <v>3</v>
          </cell>
          <cell r="D137" t="str">
            <v>2 or 5</v>
          </cell>
        </row>
        <row r="138">
          <cell r="A138" t="str">
            <v>Jital Bearings Pvt Limited</v>
          </cell>
          <cell r="B138">
            <v>1</v>
          </cell>
          <cell r="D138" t="str">
            <v>2 or 5</v>
          </cell>
        </row>
        <row r="139">
          <cell r="A139" t="str">
            <v>Joseph Leslie Drager Mfg. Pvt.Ltd</v>
          </cell>
          <cell r="B139" t="str">
            <v>Foreign</v>
          </cell>
          <cell r="C139" t="str">
            <v>&amp; 2</v>
          </cell>
          <cell r="D139">
            <v>6</v>
          </cell>
        </row>
        <row r="140">
          <cell r="A140" t="str">
            <v>Josts Engineering Company Ltd.</v>
          </cell>
          <cell r="B140">
            <v>1</v>
          </cell>
          <cell r="D140" t="str">
            <v>2 or 5</v>
          </cell>
        </row>
        <row r="141">
          <cell r="A141" t="str">
            <v>J R Forgings</v>
          </cell>
          <cell r="B141">
            <v>2</v>
          </cell>
          <cell r="D141" t="str">
            <v>3 or 4</v>
          </cell>
        </row>
        <row r="142">
          <cell r="A142" t="str">
            <v>K.Suresh Shenoy</v>
          </cell>
          <cell r="B142">
            <v>3</v>
          </cell>
          <cell r="D142" t="str">
            <v>2 or 5</v>
          </cell>
        </row>
        <row r="143">
          <cell r="A143" t="str">
            <v>Karnataka Construction Company</v>
          </cell>
          <cell r="B143">
            <v>3</v>
          </cell>
          <cell r="D143" t="str">
            <v>2 or 5</v>
          </cell>
        </row>
        <row r="144">
          <cell r="A144" t="str">
            <v>Karthikeyan Chemicals</v>
          </cell>
          <cell r="B144">
            <v>3</v>
          </cell>
          <cell r="D144" t="str">
            <v>2 or 5</v>
          </cell>
        </row>
        <row r="145">
          <cell r="A145" t="str">
            <v>Keystone India Pvt. Ltd.</v>
          </cell>
          <cell r="B145">
            <v>2</v>
          </cell>
          <cell r="D145" t="str">
            <v>3 or 4</v>
          </cell>
        </row>
        <row r="146">
          <cell r="A146" t="str">
            <v>Kgn Electrical Consultants</v>
          </cell>
          <cell r="B146">
            <v>1</v>
          </cell>
          <cell r="D146" t="str">
            <v>2 or 5</v>
          </cell>
        </row>
        <row r="147">
          <cell r="A147" t="str">
            <v>Kirloskar Brothers Ltd.</v>
          </cell>
          <cell r="B147">
            <v>2</v>
          </cell>
          <cell r="D147" t="str">
            <v>3 or 4</v>
          </cell>
        </row>
        <row r="148">
          <cell r="A148" t="str">
            <v>Kirloskar Electric Company Ltd.</v>
          </cell>
          <cell r="B148">
            <v>1</v>
          </cell>
          <cell r="D148" t="str">
            <v>2 or 5</v>
          </cell>
        </row>
        <row r="149">
          <cell r="A149" t="str">
            <v>Kooren'S</v>
          </cell>
          <cell r="B149">
            <v>3</v>
          </cell>
          <cell r="D149" t="str">
            <v>2 or 5</v>
          </cell>
        </row>
        <row r="150">
          <cell r="A150" t="str">
            <v>Kreatronix</v>
          </cell>
          <cell r="B150">
            <v>1</v>
          </cell>
          <cell r="D150" t="str">
            <v>2 or 5</v>
          </cell>
        </row>
        <row r="151">
          <cell r="A151" t="str">
            <v>Kukreja Electronics</v>
          </cell>
          <cell r="B151">
            <v>1</v>
          </cell>
          <cell r="D151" t="str">
            <v>2 or 5</v>
          </cell>
        </row>
        <row r="152">
          <cell r="A152" t="str">
            <v>Lakshmi Travels</v>
          </cell>
          <cell r="B152">
            <v>3</v>
          </cell>
          <cell r="D152" t="str">
            <v>2 or 5</v>
          </cell>
        </row>
        <row r="153">
          <cell r="A153" t="str">
            <v>Lustre  Engineering Corporation</v>
          </cell>
          <cell r="B153">
            <v>2</v>
          </cell>
          <cell r="D153" t="str">
            <v>3 or 4</v>
          </cell>
        </row>
        <row r="154">
          <cell r="A154" t="str">
            <v>M.J.Engineering Works</v>
          </cell>
          <cell r="B154">
            <v>3</v>
          </cell>
          <cell r="D154" t="str">
            <v>2 or 5</v>
          </cell>
        </row>
        <row r="155">
          <cell r="A155" t="str">
            <v>Mahaveer Printers</v>
          </cell>
          <cell r="B155">
            <v>3</v>
          </cell>
          <cell r="D155" t="str">
            <v>2 or 5</v>
          </cell>
        </row>
        <row r="156">
          <cell r="A156" t="str">
            <v>Mahendra Electricals</v>
          </cell>
          <cell r="B156">
            <v>3</v>
          </cell>
          <cell r="D156" t="str">
            <v>2 or 5</v>
          </cell>
        </row>
        <row r="157">
          <cell r="A157" t="str">
            <v>Manas Electric Co.</v>
          </cell>
          <cell r="B157">
            <v>1</v>
          </cell>
          <cell r="D157" t="str">
            <v>2 or 5</v>
          </cell>
        </row>
        <row r="158">
          <cell r="A158" t="str">
            <v>Maruthi Exports</v>
          </cell>
          <cell r="B158">
            <v>1</v>
          </cell>
          <cell r="D158" t="str">
            <v>2 or 5</v>
          </cell>
        </row>
        <row r="159">
          <cell r="A159" t="str">
            <v>Marvel Engineering Co.</v>
          </cell>
          <cell r="B159">
            <v>2</v>
          </cell>
          <cell r="D159" t="str">
            <v>3 or 4</v>
          </cell>
        </row>
        <row r="160">
          <cell r="A160" t="str">
            <v>Mayur Enterprises</v>
          </cell>
          <cell r="B160">
            <v>3</v>
          </cell>
          <cell r="D160" t="str">
            <v>2 or 5</v>
          </cell>
        </row>
        <row r="161">
          <cell r="A161" t="str">
            <v>Mech Engineers &amp; Erectors (P) Ltd.</v>
          </cell>
          <cell r="B161">
            <v>2</v>
          </cell>
          <cell r="D161" t="str">
            <v>3 or 4</v>
          </cell>
        </row>
        <row r="162">
          <cell r="A162" t="str">
            <v>Metallica Metals India</v>
          </cell>
          <cell r="B162">
            <v>2</v>
          </cell>
          <cell r="D162" t="str">
            <v>3 or 4</v>
          </cell>
        </row>
        <row r="163">
          <cell r="A163" t="str">
            <v>Metro Ford</v>
          </cell>
          <cell r="B163">
            <v>1</v>
          </cell>
          <cell r="D163" t="str">
            <v>2 or 5</v>
          </cell>
        </row>
        <row r="164">
          <cell r="A164" t="str">
            <v>Micmac Engineering Works</v>
          </cell>
          <cell r="B164">
            <v>2</v>
          </cell>
          <cell r="D164" t="str">
            <v>3 or 4</v>
          </cell>
        </row>
        <row r="165">
          <cell r="A165" t="str">
            <v>Micronova Impex Pvt. Ltd.</v>
          </cell>
          <cell r="B165">
            <v>1</v>
          </cell>
          <cell r="D165" t="str">
            <v>2 or 5</v>
          </cell>
        </row>
        <row r="166">
          <cell r="A166" t="str">
            <v>Microfinish Valves Ltd</v>
          </cell>
          <cell r="B166">
            <v>2</v>
          </cell>
        </row>
        <row r="167">
          <cell r="A167" t="str">
            <v>Modi Lifting Tackles</v>
          </cell>
          <cell r="B167">
            <v>1</v>
          </cell>
          <cell r="C167" t="str">
            <v>First seller</v>
          </cell>
          <cell r="D167">
            <v>1</v>
          </cell>
        </row>
        <row r="168">
          <cell r="A168" t="str">
            <v>Monitors India</v>
          </cell>
          <cell r="B168">
            <v>1</v>
          </cell>
          <cell r="D168" t="str">
            <v>2 or 5</v>
          </cell>
        </row>
        <row r="169">
          <cell r="A169" t="str">
            <v>Mspl Limited</v>
          </cell>
          <cell r="B169">
            <v>3</v>
          </cell>
          <cell r="D169" t="str">
            <v>2 or 5</v>
          </cell>
        </row>
        <row r="170">
          <cell r="A170" t="str">
            <v>Mtl Instruments Pvt. Ltd.</v>
          </cell>
          <cell r="B170">
            <v>2</v>
          </cell>
          <cell r="D170" t="str">
            <v>3 or 4</v>
          </cell>
        </row>
        <row r="171">
          <cell r="A171" t="str">
            <v>Multitex Filters Limited</v>
          </cell>
          <cell r="B171">
            <v>2</v>
          </cell>
          <cell r="D171" t="str">
            <v>3 or 4</v>
          </cell>
        </row>
        <row r="172">
          <cell r="A172" t="str">
            <v>Multivista Global Limited.</v>
          </cell>
          <cell r="B172">
            <v>2</v>
          </cell>
          <cell r="D172" t="str">
            <v>3 or 4</v>
          </cell>
        </row>
        <row r="173">
          <cell r="A173" t="str">
            <v>Narendran Company</v>
          </cell>
          <cell r="B173">
            <v>1</v>
          </cell>
          <cell r="D173" t="str">
            <v>2 or 5</v>
          </cell>
        </row>
        <row r="174">
          <cell r="A174" t="str">
            <v>Neptune Infotech</v>
          </cell>
          <cell r="B174">
            <v>2</v>
          </cell>
          <cell r="D174" t="str">
            <v>3 or 4</v>
          </cell>
        </row>
        <row r="175">
          <cell r="A175" t="str">
            <v>Ngef Ltd.</v>
          </cell>
          <cell r="B175">
            <v>1</v>
          </cell>
          <cell r="C175" t="str">
            <v>First seller</v>
          </cell>
          <cell r="D175">
            <v>1</v>
          </cell>
        </row>
        <row r="176">
          <cell r="A176" t="str">
            <v>Nice Chemicals Private Limited.</v>
          </cell>
          <cell r="B176">
            <v>1</v>
          </cell>
          <cell r="D176" t="str">
            <v>2 or 5</v>
          </cell>
        </row>
        <row r="177">
          <cell r="A177" t="str">
            <v>Numag Data Systems Pvt Ltd.</v>
          </cell>
          <cell r="B177">
            <v>1</v>
          </cell>
          <cell r="D177" t="str">
            <v>2 or 5</v>
          </cell>
        </row>
        <row r="178">
          <cell r="A178" t="str">
            <v>Olls Metaseal Engineers</v>
          </cell>
          <cell r="B178">
            <v>2</v>
          </cell>
          <cell r="D178" t="str">
            <v>3 or 4</v>
          </cell>
        </row>
        <row r="179">
          <cell r="A179" t="str">
            <v>Omega Engineering Systems</v>
          </cell>
          <cell r="B179">
            <v>1</v>
          </cell>
          <cell r="D179" t="str">
            <v>2 or 5</v>
          </cell>
        </row>
        <row r="180">
          <cell r="A180" t="str">
            <v>Otis Elevator Company (India) Ltd</v>
          </cell>
          <cell r="B180">
            <v>1</v>
          </cell>
          <cell r="D180" t="str">
            <v>2 or 5</v>
          </cell>
        </row>
        <row r="181">
          <cell r="A181" t="str">
            <v>P.G.Constructions</v>
          </cell>
          <cell r="B181">
            <v>3</v>
          </cell>
          <cell r="D181" t="str">
            <v>2 or 5</v>
          </cell>
        </row>
        <row r="182">
          <cell r="A182" t="str">
            <v>P.V.L.N. Rao</v>
          </cell>
          <cell r="B182">
            <v>2</v>
          </cell>
          <cell r="D182" t="str">
            <v>3 or 4</v>
          </cell>
        </row>
        <row r="183">
          <cell r="A183" t="str">
            <v>Padma Agencies</v>
          </cell>
          <cell r="B183">
            <v>3</v>
          </cell>
          <cell r="D183" t="str">
            <v>2 or 5</v>
          </cell>
        </row>
        <row r="184">
          <cell r="A184" t="str">
            <v>Palyam Engineers Pvt Ltd.</v>
          </cell>
          <cell r="B184">
            <v>1</v>
          </cell>
          <cell r="D184" t="str">
            <v>2 or 5</v>
          </cell>
        </row>
        <row r="185">
          <cell r="A185" t="str">
            <v>Pankaj Steel Industries.</v>
          </cell>
          <cell r="B185">
            <v>2</v>
          </cell>
          <cell r="D185" t="str">
            <v>3 or 4</v>
          </cell>
        </row>
        <row r="186">
          <cell r="A186" t="str">
            <v>Perfect Chloro System</v>
          </cell>
          <cell r="B186">
            <v>2</v>
          </cell>
          <cell r="D186" t="str">
            <v>3 or 4</v>
          </cell>
        </row>
        <row r="187">
          <cell r="A187" t="str">
            <v>Phoenix Yule Ltd.</v>
          </cell>
          <cell r="B187">
            <v>2</v>
          </cell>
          <cell r="D187" t="str">
            <v>3 or 4</v>
          </cell>
        </row>
        <row r="188">
          <cell r="A188" t="str">
            <v>Ponsiva Systems (Pvt) Ltd.</v>
          </cell>
          <cell r="B188">
            <v>1</v>
          </cell>
          <cell r="D188" t="str">
            <v>2 or 5</v>
          </cell>
        </row>
        <row r="189">
          <cell r="A189" t="str">
            <v>Popular Engineering Works</v>
          </cell>
          <cell r="B189">
            <v>3</v>
          </cell>
          <cell r="D189" t="str">
            <v>2 or 5</v>
          </cell>
        </row>
        <row r="190">
          <cell r="A190" t="str">
            <v>Power Plus Engineers</v>
          </cell>
          <cell r="B190">
            <v>2</v>
          </cell>
          <cell r="D190" t="str">
            <v>3 or 4</v>
          </cell>
        </row>
        <row r="191">
          <cell r="A191" t="str">
            <v>Pr Filters (Pvt) Ltd.</v>
          </cell>
          <cell r="B191">
            <v>2</v>
          </cell>
          <cell r="D191" t="str">
            <v>3 or 4</v>
          </cell>
        </row>
        <row r="192">
          <cell r="A192" t="str">
            <v>Pradeep Industrial Corporation</v>
          </cell>
          <cell r="B192">
            <v>1</v>
          </cell>
          <cell r="D192" t="str">
            <v>2 or 5</v>
          </cell>
        </row>
        <row r="193">
          <cell r="A193" t="str">
            <v>Prakash Electricals</v>
          </cell>
          <cell r="B193">
            <v>3</v>
          </cell>
          <cell r="D193" t="str">
            <v>2 or 5</v>
          </cell>
        </row>
        <row r="194">
          <cell r="A194" t="str">
            <v>Prakash Printers</v>
          </cell>
          <cell r="B194">
            <v>3</v>
          </cell>
          <cell r="D194" t="str">
            <v>2 or 5</v>
          </cell>
        </row>
        <row r="195">
          <cell r="A195" t="str">
            <v>Precimeasure Controls Pvt. Ltd.</v>
          </cell>
          <cell r="B195">
            <v>1</v>
          </cell>
          <cell r="D195" t="str">
            <v>2 or 5</v>
          </cell>
        </row>
        <row r="196">
          <cell r="A196" t="str">
            <v>Precision Tools &amp; Fasteners</v>
          </cell>
          <cell r="B196">
            <v>1</v>
          </cell>
          <cell r="D196" t="str">
            <v>2 or 5</v>
          </cell>
        </row>
        <row r="197">
          <cell r="A197" t="str">
            <v>Predict Technologies Inida (P) Ltd.</v>
          </cell>
          <cell r="B197">
            <v>2</v>
          </cell>
          <cell r="D197" t="str">
            <v>3 or 4</v>
          </cell>
        </row>
        <row r="198">
          <cell r="A198" t="str">
            <v>Premier (India) Bearings Ltd.</v>
          </cell>
          <cell r="B198">
            <v>2</v>
          </cell>
          <cell r="D198" t="str">
            <v>3 or 4</v>
          </cell>
        </row>
        <row r="199">
          <cell r="A199" t="str">
            <v>Professional Security Services</v>
          </cell>
          <cell r="B199">
            <v>1</v>
          </cell>
          <cell r="D199" t="str">
            <v>2 or 5</v>
          </cell>
        </row>
        <row r="200">
          <cell r="A200" t="str">
            <v>Quality Consultants</v>
          </cell>
          <cell r="B200">
            <v>1</v>
          </cell>
          <cell r="D200" t="str">
            <v>2 or 5</v>
          </cell>
        </row>
        <row r="201">
          <cell r="A201" t="str">
            <v>Ramco Systems</v>
          </cell>
          <cell r="B201">
            <v>2</v>
          </cell>
          <cell r="D201" t="str">
            <v>3 or 4</v>
          </cell>
        </row>
        <row r="202">
          <cell r="A202" t="str">
            <v>Ramesh Electricals</v>
          </cell>
          <cell r="B202">
            <v>3</v>
          </cell>
          <cell r="D202" t="str">
            <v>2 or 5</v>
          </cell>
        </row>
        <row r="203">
          <cell r="A203" t="str">
            <v>Ravika Engineers</v>
          </cell>
          <cell r="B203">
            <v>2</v>
          </cell>
          <cell r="D203" t="str">
            <v>3 or 4</v>
          </cell>
        </row>
        <row r="204">
          <cell r="A204" t="str">
            <v>Rekha Erectors</v>
          </cell>
          <cell r="B204">
            <v>3</v>
          </cell>
          <cell r="D204" t="str">
            <v>2 or 5</v>
          </cell>
        </row>
        <row r="205">
          <cell r="A205" t="str">
            <v>Reineke Mess-Und Regeltechnik Gmbh</v>
          </cell>
          <cell r="D205">
            <v>6</v>
          </cell>
        </row>
        <row r="206">
          <cell r="A206" t="str">
            <v>Rexnord International Inc</v>
          </cell>
          <cell r="D206">
            <v>6</v>
          </cell>
        </row>
        <row r="207">
          <cell r="A207" t="str">
            <v>Roop Sagar</v>
          </cell>
          <cell r="B207">
            <v>3</v>
          </cell>
          <cell r="D207" t="str">
            <v>2 or 5</v>
          </cell>
        </row>
        <row r="208">
          <cell r="A208" t="str">
            <v>Rubber Products</v>
          </cell>
          <cell r="B208">
            <v>1</v>
          </cell>
          <cell r="D208" t="str">
            <v>2 or 5</v>
          </cell>
        </row>
        <row r="209">
          <cell r="A209" t="str">
            <v>S. Baburajan</v>
          </cell>
          <cell r="B209">
            <v>2</v>
          </cell>
          <cell r="D209" t="str">
            <v>3 or 4</v>
          </cell>
        </row>
        <row r="210">
          <cell r="A210" t="str">
            <v>S.Rudraradhya &amp; Co.</v>
          </cell>
          <cell r="B210">
            <v>1</v>
          </cell>
          <cell r="D210" t="str">
            <v>2 or 5</v>
          </cell>
        </row>
        <row r="211">
          <cell r="A211" t="str">
            <v>S.S. Appliances (P)  Ltd.</v>
          </cell>
          <cell r="B211">
            <v>2</v>
          </cell>
          <cell r="D211" t="str">
            <v>3 or 4</v>
          </cell>
        </row>
        <row r="212">
          <cell r="A212" t="str">
            <v>Sai Ram Electrical Engineers</v>
          </cell>
          <cell r="B212">
            <v>3</v>
          </cell>
          <cell r="D212" t="str">
            <v>2 or 5</v>
          </cell>
        </row>
        <row r="213">
          <cell r="A213" t="str">
            <v>Samson Controls Pvt Ltd.</v>
          </cell>
          <cell r="B213">
            <v>2</v>
          </cell>
          <cell r="D213" t="str">
            <v>3 or 4</v>
          </cell>
        </row>
        <row r="214">
          <cell r="A214" t="str">
            <v>Saptha Engineers</v>
          </cell>
          <cell r="B214">
            <v>1</v>
          </cell>
          <cell r="D214" t="str">
            <v>2 or 5</v>
          </cell>
        </row>
        <row r="215">
          <cell r="A215" t="str">
            <v>Sarvodaya Agencies</v>
          </cell>
          <cell r="B215">
            <v>3</v>
          </cell>
          <cell r="D215" t="str">
            <v>2 or 5</v>
          </cell>
        </row>
        <row r="216">
          <cell r="A216" t="str">
            <v>Savant Instruments Pvt. Ltd.</v>
          </cell>
          <cell r="B216">
            <v>2</v>
          </cell>
          <cell r="D216" t="str">
            <v>3 or 4</v>
          </cell>
        </row>
        <row r="217">
          <cell r="A217" t="str">
            <v>Scaanray Metallurgical Services</v>
          </cell>
          <cell r="B217">
            <v>2</v>
          </cell>
          <cell r="D217" t="str">
            <v>3 or 4</v>
          </cell>
        </row>
        <row r="218">
          <cell r="A218" t="str">
            <v>Seeyen Engineering Company Pvt Ltd.</v>
          </cell>
          <cell r="B218">
            <v>3</v>
          </cell>
          <cell r="D218" t="str">
            <v>2 or 5</v>
          </cell>
        </row>
        <row r="219">
          <cell r="A219" t="str">
            <v>Senior Executive (Finance) Thermal</v>
          </cell>
          <cell r="B219">
            <v>2</v>
          </cell>
          <cell r="D219" t="str">
            <v>3 or 4</v>
          </cell>
        </row>
        <row r="220">
          <cell r="A220" t="str">
            <v>Sempell Valves Ltd</v>
          </cell>
          <cell r="B220">
            <v>2</v>
          </cell>
          <cell r="D220" t="str">
            <v>3 or 4</v>
          </cell>
        </row>
        <row r="221">
          <cell r="A221" t="str">
            <v>Shanthi Gears Limited</v>
          </cell>
          <cell r="B221">
            <v>2</v>
          </cell>
          <cell r="D221" t="str">
            <v>3 or 4</v>
          </cell>
        </row>
        <row r="222">
          <cell r="A222" t="str">
            <v>Sharana Basaveshwara Medicals &amp;</v>
          </cell>
          <cell r="B222">
            <v>3</v>
          </cell>
          <cell r="D222" t="str">
            <v>2 or 5</v>
          </cell>
        </row>
        <row r="223">
          <cell r="A223" t="str">
            <v>Sharp Electromech</v>
          </cell>
          <cell r="B223">
            <v>2</v>
          </cell>
          <cell r="D223" t="str">
            <v>3 or 4</v>
          </cell>
        </row>
        <row r="224">
          <cell r="A224" t="str">
            <v>Shavo Norgren (India) Private Limited</v>
          </cell>
          <cell r="B224">
            <v>2</v>
          </cell>
          <cell r="D224" t="str">
            <v>3 or 4</v>
          </cell>
        </row>
        <row r="225">
          <cell r="A225" t="str">
            <v>Shripress Systems</v>
          </cell>
          <cell r="B225">
            <v>3</v>
          </cell>
          <cell r="D225" t="str">
            <v>2 or 5</v>
          </cell>
        </row>
        <row r="226">
          <cell r="A226" t="str">
            <v>Siddu Enterprises</v>
          </cell>
          <cell r="B226">
            <v>3</v>
          </cell>
          <cell r="D226" t="str">
            <v>2 or 5</v>
          </cell>
        </row>
        <row r="227">
          <cell r="A227" t="str">
            <v>Silica Gel Desiccant Products Company</v>
          </cell>
          <cell r="B227">
            <v>2</v>
          </cell>
          <cell r="D227" t="str">
            <v>3 or 4</v>
          </cell>
        </row>
        <row r="228">
          <cell r="A228" t="str">
            <v>Simplex Enterprises</v>
          </cell>
          <cell r="B228">
            <v>2</v>
          </cell>
          <cell r="D228" t="str">
            <v>3 or 4</v>
          </cell>
        </row>
        <row r="229">
          <cell r="A229" t="str">
            <v>Sneha Vidyuth Udyog</v>
          </cell>
          <cell r="B229">
            <v>3</v>
          </cell>
          <cell r="D229" t="str">
            <v>2 or 5</v>
          </cell>
        </row>
        <row r="230">
          <cell r="A230" t="str">
            <v>South Eastern Road Ways</v>
          </cell>
          <cell r="B230">
            <v>3</v>
          </cell>
          <cell r="D230" t="str">
            <v>2 or 5</v>
          </cell>
        </row>
        <row r="231">
          <cell r="A231" t="str">
            <v>Southern Lubrication Pvt. Ltd.</v>
          </cell>
          <cell r="B231">
            <v>2</v>
          </cell>
          <cell r="D231" t="str">
            <v>3 or 4</v>
          </cell>
        </row>
        <row r="232">
          <cell r="A232" t="str">
            <v>Spaceway Design Industries</v>
          </cell>
          <cell r="B232">
            <v>1</v>
          </cell>
          <cell r="C232" t="str">
            <v>First seller</v>
          </cell>
          <cell r="D232">
            <v>1</v>
          </cell>
        </row>
        <row r="233">
          <cell r="A233" t="str">
            <v>Spirax Marshall Ltd.</v>
          </cell>
          <cell r="B233">
            <v>2</v>
          </cell>
          <cell r="D233" t="str">
            <v>3 or 4</v>
          </cell>
        </row>
        <row r="234">
          <cell r="A234" t="str">
            <v>Spm Metallic Industries</v>
          </cell>
          <cell r="B234">
            <v>2</v>
          </cell>
          <cell r="D234" t="str">
            <v>3 or 4</v>
          </cell>
        </row>
        <row r="235">
          <cell r="A235" t="str">
            <v>Sree Ayyappa Consultants</v>
          </cell>
          <cell r="B235">
            <v>2</v>
          </cell>
          <cell r="D235" t="str">
            <v>3 or 4</v>
          </cell>
        </row>
        <row r="236">
          <cell r="A236" t="str">
            <v>Sree Kempannavar Chemicals</v>
          </cell>
          <cell r="B236">
            <v>3</v>
          </cell>
          <cell r="D236" t="str">
            <v>2 or 5</v>
          </cell>
        </row>
        <row r="237">
          <cell r="A237" t="str">
            <v>Sree Rayalaseema Hi-Strength Hypo Ltd</v>
          </cell>
          <cell r="B237">
            <v>2</v>
          </cell>
          <cell r="D237" t="str">
            <v>3 or 4</v>
          </cell>
        </row>
        <row r="238">
          <cell r="A238" t="str">
            <v>Sripada Enterprises</v>
          </cell>
          <cell r="B238">
            <v>3</v>
          </cell>
          <cell r="D238" t="str">
            <v>2 or 5</v>
          </cell>
        </row>
        <row r="239">
          <cell r="A239" t="str">
            <v>Sri Ramadooth Computer Systems</v>
          </cell>
          <cell r="B239">
            <v>3</v>
          </cell>
          <cell r="D239" t="str">
            <v>2 or 5</v>
          </cell>
        </row>
        <row r="240">
          <cell r="A240" t="str">
            <v>Sri Venkateshwara Lathe &amp; Weld</v>
          </cell>
          <cell r="B240">
            <v>3</v>
          </cell>
          <cell r="D240" t="str">
            <v>2 or 5</v>
          </cell>
        </row>
        <row r="241">
          <cell r="A241" t="str">
            <v>Steelage Industries Limited</v>
          </cell>
          <cell r="B241">
            <v>1</v>
          </cell>
          <cell r="D241" t="str">
            <v>2 or 5</v>
          </cell>
        </row>
        <row r="242">
          <cell r="A242" t="str">
            <v>Sun Gentech Private Limited.</v>
          </cell>
          <cell r="B242">
            <v>2</v>
          </cell>
          <cell r="D242" t="str">
            <v>3 or 4</v>
          </cell>
        </row>
        <row r="243">
          <cell r="A243" t="str">
            <v>Super Safety Services</v>
          </cell>
          <cell r="B243">
            <v>2</v>
          </cell>
          <cell r="D243" t="str">
            <v>3 or 4</v>
          </cell>
        </row>
        <row r="244">
          <cell r="A244" t="str">
            <v>Superflo Filters Pvt. Ltd.</v>
          </cell>
          <cell r="B244">
            <v>2</v>
          </cell>
          <cell r="D244" t="str">
            <v>3 or 4</v>
          </cell>
        </row>
        <row r="245">
          <cell r="A245" t="str">
            <v>Surya Dynamic</v>
          </cell>
          <cell r="B245">
            <v>1</v>
          </cell>
          <cell r="D245" t="str">
            <v>2 or 5</v>
          </cell>
        </row>
        <row r="246">
          <cell r="A246" t="str">
            <v>Swayambhu Enterprises</v>
          </cell>
          <cell r="B246">
            <v>2</v>
          </cell>
          <cell r="D246" t="str">
            <v>3 or 4</v>
          </cell>
        </row>
        <row r="247">
          <cell r="A247" t="str">
            <v>Swelore</v>
          </cell>
          <cell r="B247">
            <v>2</v>
          </cell>
          <cell r="D247" t="str">
            <v>3 or 4</v>
          </cell>
        </row>
        <row r="248">
          <cell r="A248" t="str">
            <v>Switzer Instrument Limited</v>
          </cell>
          <cell r="B248">
            <v>1</v>
          </cell>
          <cell r="D248" t="str">
            <v>2 or 5</v>
          </cell>
        </row>
        <row r="249">
          <cell r="A249" t="str">
            <v>Sysman Technologies</v>
          </cell>
          <cell r="B249">
            <v>2</v>
          </cell>
          <cell r="D249" t="str">
            <v>3 or 4</v>
          </cell>
        </row>
        <row r="250">
          <cell r="A250" t="str">
            <v>T.S.Trading Co.</v>
          </cell>
          <cell r="B250">
            <v>1</v>
          </cell>
          <cell r="D250" t="str">
            <v>2 or 5</v>
          </cell>
        </row>
        <row r="251">
          <cell r="A251" t="str">
            <v>T.Shantha Kumar</v>
          </cell>
          <cell r="B251">
            <v>3</v>
          </cell>
          <cell r="D251" t="str">
            <v>2 or 5</v>
          </cell>
        </row>
        <row r="252">
          <cell r="A252" t="str">
            <v>Tce Consulting Engineers Ltd.</v>
          </cell>
          <cell r="B252">
            <v>1</v>
          </cell>
          <cell r="D252" t="str">
            <v>2 or 5</v>
          </cell>
        </row>
        <row r="253">
          <cell r="A253" t="str">
            <v>Telelin Instruments ( I )</v>
          </cell>
          <cell r="B253">
            <v>2</v>
          </cell>
          <cell r="D253" t="str">
            <v>3 or 4</v>
          </cell>
        </row>
        <row r="254">
          <cell r="A254" t="str">
            <v>The Indian Hardware Mart</v>
          </cell>
          <cell r="B254">
            <v>2</v>
          </cell>
          <cell r="D254" t="str">
            <v>3 or 4</v>
          </cell>
        </row>
        <row r="255">
          <cell r="A255" t="str">
            <v>The Super Scientific Company</v>
          </cell>
          <cell r="B255">
            <v>1</v>
          </cell>
          <cell r="D255" t="str">
            <v>2 or 5</v>
          </cell>
        </row>
        <row r="256">
          <cell r="A256" t="str">
            <v>Thermax Limited</v>
          </cell>
          <cell r="B256">
            <v>2</v>
          </cell>
          <cell r="D256" t="str">
            <v>3 or 4</v>
          </cell>
        </row>
        <row r="257">
          <cell r="A257" t="str">
            <v>Transducers And Controls Pvt. Ltd.</v>
          </cell>
          <cell r="B257">
            <v>2</v>
          </cell>
          <cell r="D257" t="str">
            <v>3 or 4</v>
          </cell>
        </row>
        <row r="258">
          <cell r="A258" t="str">
            <v>Trident Pneumatics Pvt. Ltd.</v>
          </cell>
          <cell r="B258">
            <v>2</v>
          </cell>
          <cell r="D258" t="str">
            <v>3 or 4</v>
          </cell>
        </row>
        <row r="259">
          <cell r="A259" t="str">
            <v>Triveni Engineering Corporatio</v>
          </cell>
          <cell r="B259">
            <v>2</v>
          </cell>
          <cell r="D259" t="str">
            <v>3 or 4</v>
          </cell>
        </row>
        <row r="260">
          <cell r="A260" t="str">
            <v>Triveni Engineering Corporation</v>
          </cell>
          <cell r="B260">
            <v>2</v>
          </cell>
          <cell r="D260" t="str">
            <v>3 or 4</v>
          </cell>
        </row>
        <row r="261">
          <cell r="A261" t="str">
            <v>Tushaco Pumps Limited</v>
          </cell>
          <cell r="B261">
            <v>2</v>
          </cell>
          <cell r="D261" t="str">
            <v>3 or 4</v>
          </cell>
        </row>
        <row r="262">
          <cell r="A262" t="str">
            <v>United Conveyor Corporation</v>
          </cell>
          <cell r="B262" t="str">
            <v>Foreign</v>
          </cell>
          <cell r="D262">
            <v>6</v>
          </cell>
        </row>
        <row r="263">
          <cell r="A263" t="str">
            <v>Universal Cables Limited</v>
          </cell>
          <cell r="B263">
            <v>2</v>
          </cell>
          <cell r="D263" t="str">
            <v>3 or 4</v>
          </cell>
        </row>
        <row r="264">
          <cell r="A264" t="str">
            <v>Universal Heat Exchangers Limited</v>
          </cell>
          <cell r="B264">
            <v>2</v>
          </cell>
          <cell r="D264" t="str">
            <v>3 or 4</v>
          </cell>
        </row>
        <row r="265">
          <cell r="A265" t="str">
            <v>Universal Water Treatment Chemicals</v>
          </cell>
          <cell r="B265">
            <v>3</v>
          </cell>
          <cell r="D265" t="str">
            <v>2 or 5</v>
          </cell>
        </row>
        <row r="266">
          <cell r="A266" t="str">
            <v>Utivac</v>
          </cell>
          <cell r="B266">
            <v>1</v>
          </cell>
          <cell r="D266" t="str">
            <v>2 or 5</v>
          </cell>
        </row>
        <row r="267">
          <cell r="A267" t="str">
            <v>Uv  International.</v>
          </cell>
          <cell r="B267">
            <v>2</v>
          </cell>
          <cell r="D267" t="str">
            <v>3 or 4</v>
          </cell>
        </row>
        <row r="268">
          <cell r="A268" t="str">
            <v>V.Hanumanthappa</v>
          </cell>
          <cell r="B268">
            <v>3</v>
          </cell>
          <cell r="D268" t="str">
            <v>2 or 5</v>
          </cell>
        </row>
        <row r="269">
          <cell r="A269" t="str">
            <v>Vasant Enterprises</v>
          </cell>
          <cell r="B269">
            <v>3</v>
          </cell>
          <cell r="D269" t="str">
            <v>2 or 5</v>
          </cell>
        </row>
        <row r="270">
          <cell r="A270" t="str">
            <v>Venkateshwara Traders</v>
          </cell>
          <cell r="B270">
            <v>3</v>
          </cell>
          <cell r="D270" t="str">
            <v>2 or 5</v>
          </cell>
        </row>
        <row r="271">
          <cell r="A271" t="str">
            <v>Vidyut Carbon Products Pvt.Ltd.</v>
          </cell>
          <cell r="B271">
            <v>2</v>
          </cell>
          <cell r="D271" t="str">
            <v>3 or 4</v>
          </cell>
        </row>
        <row r="272">
          <cell r="A272" t="str">
            <v>Vijayshree Agencies</v>
          </cell>
          <cell r="B272">
            <v>3</v>
          </cell>
          <cell r="D272" t="str">
            <v>2 or 5</v>
          </cell>
        </row>
        <row r="273">
          <cell r="A273" t="str">
            <v>Vinay Enterprises</v>
          </cell>
          <cell r="B273">
            <v>3</v>
          </cell>
          <cell r="D273" t="str">
            <v>2 or 5</v>
          </cell>
        </row>
        <row r="274">
          <cell r="A274" t="str">
            <v>Vitta Service Station</v>
          </cell>
          <cell r="B274">
            <v>3</v>
          </cell>
          <cell r="D274" t="str">
            <v>2 or 5</v>
          </cell>
        </row>
        <row r="275">
          <cell r="A275" t="str">
            <v>Voith India Pvt. Ltd.</v>
          </cell>
          <cell r="B275">
            <v>2</v>
          </cell>
          <cell r="D275" t="str">
            <v>3 or 4</v>
          </cell>
        </row>
        <row r="276">
          <cell r="A276" t="str">
            <v>Voith Turbo Gmbh&amp; Co. Kg</v>
          </cell>
          <cell r="D276">
            <v>6</v>
          </cell>
        </row>
        <row r="277">
          <cell r="A277" t="str">
            <v>Voltas Limited</v>
          </cell>
          <cell r="B277">
            <v>1</v>
          </cell>
          <cell r="D277" t="str">
            <v>2 or 5</v>
          </cell>
        </row>
        <row r="278">
          <cell r="A278" t="str">
            <v>Vortex Electronics (P) Ltd.</v>
          </cell>
          <cell r="B278">
            <v>2</v>
          </cell>
          <cell r="D278" t="str">
            <v>3 or 4</v>
          </cell>
        </row>
        <row r="279">
          <cell r="A279" t="str">
            <v>Waltron Ltd</v>
          </cell>
          <cell r="D279">
            <v>6</v>
          </cell>
        </row>
        <row r="280">
          <cell r="A280" t="str">
            <v>Wellworth Engineering Co. Pvt. Ltd.</v>
          </cell>
          <cell r="B280">
            <v>2</v>
          </cell>
          <cell r="D280" t="str">
            <v>3 or 4</v>
          </cell>
        </row>
        <row r="281">
          <cell r="A281" t="str">
            <v>Wilcox Boiler (C) Industries</v>
          </cell>
          <cell r="B281">
            <v>2</v>
          </cell>
          <cell r="D281" t="str">
            <v>3 or 4</v>
          </cell>
        </row>
        <row r="282">
          <cell r="A282" t="str">
            <v>Yuken India Ltd.</v>
          </cell>
          <cell r="B282">
            <v>1</v>
          </cell>
          <cell r="D282" t="str">
            <v>2 or 5</v>
          </cell>
        </row>
        <row r="284">
          <cell r="A284">
            <v>1</v>
          </cell>
          <cell r="B284" t="str">
            <v>Karnataka</v>
          </cell>
        </row>
        <row r="285">
          <cell r="A285">
            <v>2</v>
          </cell>
          <cell r="B285" t="str">
            <v>Not in Karnataka</v>
          </cell>
        </row>
        <row r="286">
          <cell r="A286">
            <v>3</v>
          </cell>
          <cell r="B286" t="str">
            <v>Local Party, Hospet, Bellary, Toranagallu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cici"/>
      <sheetName val="gicsubs.nonrest"/>
      <sheetName val="gic as per my"/>
      <sheetName val="iabnd(domestic)"/>
      <sheetName val="SBI"/>
      <sheetName val="lic"/>
      <sheetName val="idbi-due 31-10-2001"/>
      <sheetName val="iibi"/>
      <sheetName val="ifciafter 01-10-2000"/>
      <sheetName val="monthly"/>
      <sheetName val="ecb"/>
      <sheetName val="utinonrestructutred"/>
      <sheetName val="penal int. of bar-eximbank"/>
      <sheetName val="due to edc"/>
      <sheetName val="monthly default interest"/>
      <sheetName val="guarantee Commission-ECB"/>
      <sheetName val="ecb interest"/>
      <sheetName val="uti 22-06-2000"/>
      <sheetName val="all restructured"/>
      <sheetName val="total OD"/>
      <sheetName val="lic revised"/>
      <sheetName val="NIACL-as per my"/>
      <sheetName val="dpgreco"/>
    </sheetNames>
    <sheetDataSet>
      <sheetData sheetId="0">
        <row r="3">
          <cell r="C3">
            <v>0.02</v>
          </cell>
        </row>
        <row r="4">
          <cell r="B4">
            <v>0.128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TI"/>
      <sheetName val="iabnd(domestic)"/>
      <sheetName val="breakup of interest"/>
      <sheetName val="breakup of interest (2)"/>
      <sheetName val="iibi"/>
      <sheetName val="ifciafter 01-10-2000"/>
      <sheetName val="idbi-due 31-10-2001"/>
      <sheetName val="uti 22-06-2000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Overdues"/>
      <sheetName val="Overdues -all rest."/>
      <sheetName val="summary"/>
      <sheetName val="Int - Cum02"/>
      <sheetName val="Mthly-Int - Aug02"/>
    </sheetNames>
    <sheetDataSet>
      <sheetData sheetId="4">
        <row r="57">
          <cell r="A57" t="str">
            <v>Facilities </v>
          </cell>
          <cell r="B57" t="str">
            <v>CASH</v>
          </cell>
          <cell r="I57" t="str">
            <v> Sub  total CASH</v>
          </cell>
          <cell r="J57" t="str">
            <v>NON-CASH</v>
          </cell>
          <cell r="L57" t="str">
            <v> Sub  total  NON -CASH</v>
          </cell>
          <cell r="M57" t="str">
            <v>GRAND Total</v>
          </cell>
        </row>
        <row r="58">
          <cell r="A58" t="str">
            <v>    Institutions</v>
          </cell>
          <cell r="B58" t="str">
            <v>RTL</v>
          </cell>
          <cell r="C58" t="str">
            <v>FCL</v>
          </cell>
          <cell r="D58" t="str">
            <v>NCD</v>
          </cell>
          <cell r="E58" t="str">
            <v>OFCD</v>
          </cell>
          <cell r="F58" t="str">
            <v>14% OFCD</v>
          </cell>
          <cell r="G58" t="str">
            <v>DPG</v>
          </cell>
          <cell r="H58" t="str">
            <v>EPCG</v>
          </cell>
          <cell r="J58" t="str">
            <v>0% RTL</v>
          </cell>
          <cell r="K58" t="str">
            <v>14% OFCD (W/off)</v>
          </cell>
          <cell r="N58" t="str">
            <v>Interest ABND</v>
          </cell>
          <cell r="O58" t="str">
            <v>Interest A&amp;D</v>
          </cell>
        </row>
        <row r="59">
          <cell r="A59" t="str">
            <v>Domestic Lenders: (A)</v>
          </cell>
        </row>
        <row r="60">
          <cell r="A60" t="str">
            <v>ICICI</v>
          </cell>
          <cell r="B60">
            <v>380824258</v>
          </cell>
          <cell r="C60">
            <v>23359073</v>
          </cell>
          <cell r="D60">
            <v>70421811</v>
          </cell>
          <cell r="E60">
            <v>12047723</v>
          </cell>
          <cell r="F60">
            <v>30323116</v>
          </cell>
          <cell r="G60">
            <v>31465836</v>
          </cell>
          <cell r="H60">
            <v>0</v>
          </cell>
          <cell r="I60">
            <v>548441817</v>
          </cell>
          <cell r="J60">
            <v>40466667</v>
          </cell>
          <cell r="K60">
            <v>29166667</v>
          </cell>
          <cell r="L60">
            <v>69633334</v>
          </cell>
          <cell r="M60">
            <v>618075151</v>
          </cell>
          <cell r="N60">
            <v>256970658</v>
          </cell>
          <cell r="O60">
            <v>361104493</v>
          </cell>
        </row>
        <row r="61">
          <cell r="A61" t="str">
            <v>IDBI</v>
          </cell>
          <cell r="B61">
            <v>204554254.39973202</v>
          </cell>
          <cell r="C61">
            <v>69872977.46433353</v>
          </cell>
          <cell r="D61">
            <v>7062053.374026038</v>
          </cell>
          <cell r="E61">
            <v>6967232.393424484</v>
          </cell>
          <cell r="F61">
            <v>18851136.347410843</v>
          </cell>
          <cell r="G61">
            <v>6184713</v>
          </cell>
          <cell r="H61">
            <v>0</v>
          </cell>
          <cell r="I61">
            <v>313492366.97892696</v>
          </cell>
          <cell r="J61">
            <v>23566667</v>
          </cell>
          <cell r="K61">
            <v>16966667</v>
          </cell>
          <cell r="L61">
            <v>40533334</v>
          </cell>
          <cell r="M61">
            <v>354025700.97892696</v>
          </cell>
          <cell r="N61">
            <v>100277918</v>
          </cell>
          <cell r="O61">
            <v>253747782.97892696</v>
          </cell>
        </row>
        <row r="62">
          <cell r="A62" t="str">
            <v>IFCI</v>
          </cell>
          <cell r="B62">
            <v>39413590.68253646</v>
          </cell>
          <cell r="C62">
            <v>42643623.347336814</v>
          </cell>
          <cell r="D62">
            <v>1998705.940120548</v>
          </cell>
          <cell r="E62">
            <v>4678119.337851988</v>
          </cell>
          <cell r="F62">
            <v>4831206.651276719</v>
          </cell>
          <cell r="G62">
            <v>6782874</v>
          </cell>
          <cell r="H62">
            <v>0</v>
          </cell>
          <cell r="I62">
            <v>100348119.95912254</v>
          </cell>
          <cell r="J62">
            <v>5900000</v>
          </cell>
          <cell r="K62">
            <v>4426667</v>
          </cell>
          <cell r="L62">
            <v>10326667</v>
          </cell>
          <cell r="M62">
            <v>110674786.95912254</v>
          </cell>
          <cell r="N62">
            <v>19281856</v>
          </cell>
          <cell r="O62">
            <v>91392930.95912254</v>
          </cell>
        </row>
        <row r="63">
          <cell r="A63" t="str">
            <v>IIBI</v>
          </cell>
          <cell r="B63">
            <v>12967588.59663622</v>
          </cell>
          <cell r="C63">
            <v>0</v>
          </cell>
          <cell r="D63">
            <v>768677.7173982784</v>
          </cell>
          <cell r="E63">
            <v>0</v>
          </cell>
          <cell r="F63">
            <v>1682520.9896578174</v>
          </cell>
          <cell r="G63">
            <v>2708807</v>
          </cell>
          <cell r="H63">
            <v>0</v>
          </cell>
          <cell r="I63">
            <v>18127594.30369232</v>
          </cell>
          <cell r="J63">
            <v>2300000</v>
          </cell>
          <cell r="K63">
            <v>1666666</v>
          </cell>
          <cell r="L63">
            <v>3966666</v>
          </cell>
          <cell r="M63">
            <v>22094260.30369232</v>
          </cell>
          <cell r="N63">
            <v>9071746</v>
          </cell>
          <cell r="O63">
            <v>13022514.303692318</v>
          </cell>
        </row>
        <row r="64">
          <cell r="A64" t="str">
            <v>UTI</v>
          </cell>
          <cell r="B64">
            <v>0</v>
          </cell>
          <cell r="C64">
            <v>0</v>
          </cell>
          <cell r="D64">
            <v>242993867.95897323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242993867.95897323</v>
          </cell>
          <cell r="J64">
            <v>0</v>
          </cell>
          <cell r="K64">
            <v>0</v>
          </cell>
          <cell r="L64">
            <v>0</v>
          </cell>
          <cell r="M64">
            <v>242993867.95897323</v>
          </cell>
          <cell r="N64">
            <v>64815018</v>
          </cell>
          <cell r="O64">
            <v>178178849.95897323</v>
          </cell>
        </row>
        <row r="65">
          <cell r="A65" t="str">
            <v>LIC</v>
          </cell>
          <cell r="B65">
            <v>81260100</v>
          </cell>
          <cell r="C65">
            <v>0</v>
          </cell>
          <cell r="D65">
            <v>21343226</v>
          </cell>
          <cell r="E65">
            <v>0</v>
          </cell>
          <cell r="F65">
            <v>11071942</v>
          </cell>
          <cell r="G65">
            <v>0</v>
          </cell>
          <cell r="H65">
            <v>0</v>
          </cell>
          <cell r="I65">
            <v>113675268</v>
          </cell>
          <cell r="J65">
            <v>13466667</v>
          </cell>
          <cell r="K65">
            <v>9700000</v>
          </cell>
          <cell r="L65">
            <v>23166667</v>
          </cell>
          <cell r="M65">
            <v>136841935</v>
          </cell>
          <cell r="N65">
            <v>66932637</v>
          </cell>
          <cell r="O65">
            <v>69909298</v>
          </cell>
        </row>
        <row r="66">
          <cell r="A66" t="str">
            <v>GIC</v>
          </cell>
          <cell r="B66">
            <v>8568023</v>
          </cell>
          <cell r="C66">
            <v>0</v>
          </cell>
          <cell r="D66">
            <v>0</v>
          </cell>
          <cell r="E66">
            <v>0</v>
          </cell>
          <cell r="F66">
            <v>1142618</v>
          </cell>
          <cell r="G66">
            <v>0</v>
          </cell>
          <cell r="H66">
            <v>0</v>
          </cell>
          <cell r="I66">
            <v>9710641</v>
          </cell>
          <cell r="J66">
            <v>1500000</v>
          </cell>
          <cell r="K66">
            <v>1083333</v>
          </cell>
          <cell r="L66">
            <v>2583333</v>
          </cell>
          <cell r="M66">
            <v>12293974</v>
          </cell>
          <cell r="N66">
            <v>6300296</v>
          </cell>
          <cell r="O66">
            <v>5993678</v>
          </cell>
        </row>
        <row r="67">
          <cell r="A67" t="str">
            <v>NIA</v>
          </cell>
          <cell r="B67">
            <v>23146863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23146863</v>
          </cell>
          <cell r="J67">
            <v>0</v>
          </cell>
          <cell r="K67">
            <v>0</v>
          </cell>
          <cell r="L67">
            <v>0</v>
          </cell>
          <cell r="M67">
            <v>23146863</v>
          </cell>
          <cell r="N67">
            <v>13417968</v>
          </cell>
          <cell r="O67">
            <v>9728895</v>
          </cell>
        </row>
        <row r="68">
          <cell r="A68" t="str">
            <v>UII</v>
          </cell>
          <cell r="B68">
            <v>18521244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18521244</v>
          </cell>
          <cell r="J68">
            <v>0</v>
          </cell>
          <cell r="K68">
            <v>0</v>
          </cell>
          <cell r="L68">
            <v>0</v>
          </cell>
          <cell r="M68">
            <v>18521244</v>
          </cell>
          <cell r="N68">
            <v>10739097</v>
          </cell>
          <cell r="O68">
            <v>7782147</v>
          </cell>
        </row>
        <row r="69">
          <cell r="A69" t="str">
            <v>NIC</v>
          </cell>
          <cell r="B69">
            <v>13885170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13885170</v>
          </cell>
          <cell r="J69">
            <v>0</v>
          </cell>
          <cell r="K69">
            <v>0</v>
          </cell>
          <cell r="L69">
            <v>0</v>
          </cell>
          <cell r="M69">
            <v>13885170</v>
          </cell>
          <cell r="N69">
            <v>8049843</v>
          </cell>
          <cell r="O69">
            <v>5835327</v>
          </cell>
        </row>
        <row r="70">
          <cell r="A70" t="str">
            <v>OIC</v>
          </cell>
          <cell r="B70">
            <v>13863871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13863871</v>
          </cell>
          <cell r="J70">
            <v>0</v>
          </cell>
          <cell r="K70">
            <v>0</v>
          </cell>
          <cell r="L70">
            <v>0</v>
          </cell>
          <cell r="M70">
            <v>13863871</v>
          </cell>
          <cell r="N70">
            <v>8037210</v>
          </cell>
          <cell r="O70">
            <v>5826661</v>
          </cell>
        </row>
        <row r="71">
          <cell r="A71" t="str">
            <v>SBI</v>
          </cell>
          <cell r="B71">
            <v>42220601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10933002</v>
          </cell>
          <cell r="H71">
            <v>0</v>
          </cell>
          <cell r="I71">
            <v>53153603</v>
          </cell>
          <cell r="J71">
            <v>0</v>
          </cell>
          <cell r="K71">
            <v>0</v>
          </cell>
          <cell r="L71">
            <v>0</v>
          </cell>
          <cell r="M71">
            <v>53153603</v>
          </cell>
          <cell r="N71">
            <v>10609997</v>
          </cell>
          <cell r="O71">
            <v>42543606</v>
          </cell>
        </row>
        <row r="72">
          <cell r="A72" t="str">
            <v>HDFC</v>
          </cell>
          <cell r="B72">
            <v>8444916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8444916</v>
          </cell>
          <cell r="J72">
            <v>0</v>
          </cell>
          <cell r="K72">
            <v>0</v>
          </cell>
          <cell r="L72">
            <v>0</v>
          </cell>
          <cell r="M72">
            <v>8444916</v>
          </cell>
          <cell r="O72">
            <v>8444916</v>
          </cell>
        </row>
        <row r="73">
          <cell r="A73" t="str">
            <v>SBIHF</v>
          </cell>
          <cell r="B73">
            <v>1687180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1687180</v>
          </cell>
          <cell r="L73">
            <v>0</v>
          </cell>
          <cell r="M73">
            <v>1687180</v>
          </cell>
          <cell r="O73">
            <v>1687180</v>
          </cell>
        </row>
        <row r="74">
          <cell r="A74" t="str">
            <v>PNB</v>
          </cell>
          <cell r="B74">
            <v>815626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5458076</v>
          </cell>
          <cell r="H74">
            <v>688756</v>
          </cell>
          <cell r="I74">
            <v>6962458</v>
          </cell>
          <cell r="J74">
            <v>0</v>
          </cell>
          <cell r="K74">
            <v>0</v>
          </cell>
          <cell r="L74">
            <v>0</v>
          </cell>
          <cell r="M74">
            <v>6962458</v>
          </cell>
          <cell r="N74">
            <v>815626</v>
          </cell>
          <cell r="O74">
            <v>6146832</v>
          </cell>
        </row>
        <row r="75">
          <cell r="A75" t="str">
            <v>VB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513510</v>
          </cell>
          <cell r="I75">
            <v>513510</v>
          </cell>
          <cell r="J75">
            <v>0</v>
          </cell>
          <cell r="K75">
            <v>0</v>
          </cell>
          <cell r="L75">
            <v>0</v>
          </cell>
          <cell r="M75">
            <v>513510</v>
          </cell>
          <cell r="O75">
            <v>513510</v>
          </cell>
        </row>
        <row r="76">
          <cell r="A76" t="str">
            <v>SBI-Spl.Loan</v>
          </cell>
          <cell r="B76">
            <v>978283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978283</v>
          </cell>
          <cell r="M76">
            <v>978283</v>
          </cell>
          <cell r="N76">
            <v>802834</v>
          </cell>
          <cell r="O76">
            <v>175449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O77">
            <v>0</v>
          </cell>
        </row>
        <row r="78">
          <cell r="A78" t="str">
            <v>TOTAL(A)</v>
          </cell>
          <cell r="B78">
            <v>851151568.6789047</v>
          </cell>
          <cell r="C78">
            <v>135875673.81167036</v>
          </cell>
          <cell r="D78">
            <v>344588341.9905181</v>
          </cell>
          <cell r="E78">
            <v>23693074.731276475</v>
          </cell>
          <cell r="F78">
            <v>67902539.98834538</v>
          </cell>
          <cell r="G78">
            <v>63533308</v>
          </cell>
          <cell r="H78">
            <v>1202266</v>
          </cell>
          <cell r="I78">
            <v>1487946773.200715</v>
          </cell>
          <cell r="J78">
            <v>87200001</v>
          </cell>
          <cell r="K78">
            <v>63010000</v>
          </cell>
          <cell r="L78">
            <v>150210001</v>
          </cell>
          <cell r="M78">
            <v>1638156774.2007148</v>
          </cell>
          <cell r="N78">
            <v>576122704</v>
          </cell>
          <cell r="O78">
            <v>1062034070.2007148</v>
          </cell>
        </row>
        <row r="79">
          <cell r="A79" t="str">
            <v>ABND</v>
          </cell>
          <cell r="B79">
            <v>402623687</v>
          </cell>
          <cell r="C79">
            <v>34840114</v>
          </cell>
          <cell r="D79">
            <v>104988052</v>
          </cell>
          <cell r="E79">
            <v>7221968</v>
          </cell>
          <cell r="F79">
            <v>23041630</v>
          </cell>
        </row>
        <row r="80">
          <cell r="A80" t="str">
            <v>Foreign Lenders (B)</v>
          </cell>
          <cell r="B80" t="str">
            <v>Interest</v>
          </cell>
          <cell r="C80" t="str">
            <v>C. Fees</v>
          </cell>
          <cell r="D80" t="str">
            <v>G.Comm.</v>
          </cell>
        </row>
        <row r="81">
          <cell r="A81" t="str">
            <v>GUARANTEED : ( C)</v>
          </cell>
        </row>
        <row r="82">
          <cell r="A82" t="str">
            <v>Commerzbank Singapore</v>
          </cell>
          <cell r="B82">
            <v>4466512</v>
          </cell>
          <cell r="I82">
            <v>4466512</v>
          </cell>
          <cell r="L82">
            <v>0</v>
          </cell>
          <cell r="M82">
            <v>4466512</v>
          </cell>
          <cell r="N82">
            <v>4419208</v>
          </cell>
          <cell r="O82">
            <v>47304</v>
          </cell>
        </row>
        <row r="83">
          <cell r="A83" t="str">
            <v>RZB CFA-I</v>
          </cell>
          <cell r="B83">
            <v>56154989</v>
          </cell>
          <cell r="C83">
            <v>0</v>
          </cell>
          <cell r="D83">
            <v>18783868</v>
          </cell>
          <cell r="E83">
            <v>0</v>
          </cell>
          <cell r="G83">
            <v>0</v>
          </cell>
          <cell r="H83">
            <v>0</v>
          </cell>
          <cell r="I83">
            <v>74938857</v>
          </cell>
          <cell r="L83">
            <v>0</v>
          </cell>
          <cell r="M83">
            <v>74938857</v>
          </cell>
          <cell r="N83">
            <v>11059619</v>
          </cell>
          <cell r="O83">
            <v>63879238</v>
          </cell>
        </row>
        <row r="84">
          <cell r="A84" t="str">
            <v>RZB CFA-III-30%</v>
          </cell>
          <cell r="B84">
            <v>15168029.1</v>
          </cell>
          <cell r="C84">
            <v>-331</v>
          </cell>
          <cell r="D84">
            <v>19406085</v>
          </cell>
          <cell r="E84">
            <v>0</v>
          </cell>
          <cell r="G84">
            <v>0</v>
          </cell>
          <cell r="H84">
            <v>0</v>
          </cell>
          <cell r="I84">
            <v>69965851</v>
          </cell>
          <cell r="L84">
            <v>0</v>
          </cell>
          <cell r="M84">
            <v>69965851</v>
          </cell>
          <cell r="N84">
            <v>10858979</v>
          </cell>
          <cell r="O84">
            <v>59106872</v>
          </cell>
        </row>
        <row r="85">
          <cell r="A85" t="str">
            <v>USEXIM</v>
          </cell>
          <cell r="B85">
            <v>48864177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48864177</v>
          </cell>
          <cell r="L85">
            <v>0</v>
          </cell>
          <cell r="M85">
            <v>48864177</v>
          </cell>
          <cell r="N85">
            <v>6227996</v>
          </cell>
          <cell r="O85">
            <v>42636181</v>
          </cell>
        </row>
        <row r="86">
          <cell r="A86" t="str">
            <v>Barclays USA-</v>
          </cell>
          <cell r="B86">
            <v>13948277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13948277</v>
          </cell>
          <cell r="L86">
            <v>0</v>
          </cell>
          <cell r="M86">
            <v>13948277</v>
          </cell>
          <cell r="N86">
            <v>12456031</v>
          </cell>
          <cell r="O86">
            <v>1492246</v>
          </cell>
        </row>
        <row r="87">
          <cell r="A87" t="str">
            <v>SBI-Frankfurt</v>
          </cell>
          <cell r="B87">
            <v>7695884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7695884</v>
          </cell>
          <cell r="L87">
            <v>0</v>
          </cell>
          <cell r="M87">
            <v>7695884</v>
          </cell>
          <cell r="N87">
            <v>3536558</v>
          </cell>
          <cell r="O87">
            <v>4159326</v>
          </cell>
        </row>
        <row r="88">
          <cell r="A88" t="str">
            <v>Societe Generale</v>
          </cell>
          <cell r="B88">
            <v>209030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209030</v>
          </cell>
          <cell r="L88">
            <v>0</v>
          </cell>
          <cell r="M88">
            <v>209030</v>
          </cell>
          <cell r="O88">
            <v>209030</v>
          </cell>
        </row>
        <row r="89">
          <cell r="A89" t="str">
            <v>SBI-London</v>
          </cell>
          <cell r="B89">
            <v>15449595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15449595</v>
          </cell>
          <cell r="L89">
            <v>0</v>
          </cell>
          <cell r="M89">
            <v>15449595</v>
          </cell>
          <cell r="N89">
            <v>4413303</v>
          </cell>
          <cell r="O89">
            <v>11036292</v>
          </cell>
        </row>
        <row r="91">
          <cell r="A91" t="str">
            <v>TOTAL ( C)</v>
          </cell>
          <cell r="B91">
            <v>161956493.1</v>
          </cell>
          <cell r="C91">
            <v>-331</v>
          </cell>
          <cell r="D91">
            <v>38189953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235538183</v>
          </cell>
          <cell r="L91">
            <v>0</v>
          </cell>
          <cell r="M91">
            <v>235538183</v>
          </cell>
          <cell r="N91">
            <v>52971694</v>
          </cell>
          <cell r="O91">
            <v>182566489</v>
          </cell>
        </row>
        <row r="92">
          <cell r="A92" t="str">
            <v>ABND</v>
          </cell>
          <cell r="I92">
            <v>40769224</v>
          </cell>
        </row>
        <row r="93">
          <cell r="A93" t="str">
            <v>UNGUARANTEED : (D)</v>
          </cell>
          <cell r="I93">
            <v>0</v>
          </cell>
          <cell r="L93">
            <v>0</v>
          </cell>
          <cell r="M93">
            <v>0</v>
          </cell>
        </row>
        <row r="94">
          <cell r="A94" t="str">
            <v>Barclays/Dresdner</v>
          </cell>
          <cell r="B94">
            <v>17432264</v>
          </cell>
          <cell r="C94">
            <v>66674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17498938</v>
          </cell>
          <cell r="L94">
            <v>0</v>
          </cell>
          <cell r="M94">
            <v>17498938</v>
          </cell>
          <cell r="N94">
            <v>6451926</v>
          </cell>
          <cell r="O94">
            <v>11047012</v>
          </cell>
        </row>
        <row r="95">
          <cell r="A95" t="str">
            <v>RZB CFA-III-70%</v>
          </cell>
          <cell r="B95">
            <v>35392067.9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A96" t="str">
            <v>Barclays USA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A97" t="str">
            <v>EDC, Canada</v>
          </cell>
          <cell r="B97">
            <v>4702272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4702272</v>
          </cell>
          <cell r="L97">
            <v>0</v>
          </cell>
          <cell r="M97">
            <v>4702272</v>
          </cell>
          <cell r="N97">
            <v>1075758</v>
          </cell>
          <cell r="O97">
            <v>3626514</v>
          </cell>
        </row>
        <row r="99">
          <cell r="A99" t="str">
            <v>TOTAL(D)</v>
          </cell>
          <cell r="B99">
            <v>57526603.9</v>
          </cell>
          <cell r="C99">
            <v>66674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22201210</v>
          </cell>
          <cell r="J99">
            <v>0</v>
          </cell>
          <cell r="K99">
            <v>0</v>
          </cell>
          <cell r="L99">
            <v>0</v>
          </cell>
          <cell r="M99">
            <v>22201210</v>
          </cell>
          <cell r="N99">
            <v>7527684</v>
          </cell>
          <cell r="O99">
            <v>14673526</v>
          </cell>
        </row>
        <row r="100">
          <cell r="A100" t="str">
            <v>ABND</v>
          </cell>
          <cell r="I100">
            <v>21719392</v>
          </cell>
        </row>
        <row r="101">
          <cell r="A101" t="str">
            <v>TOTAL (B) = C + D</v>
          </cell>
          <cell r="B101">
            <v>219483097</v>
          </cell>
          <cell r="C101">
            <v>66343</v>
          </cell>
          <cell r="D101">
            <v>38189953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257739393</v>
          </cell>
          <cell r="J101">
            <v>0</v>
          </cell>
          <cell r="K101">
            <v>0</v>
          </cell>
          <cell r="L101">
            <v>0</v>
          </cell>
          <cell r="M101">
            <v>257739393</v>
          </cell>
          <cell r="N101">
            <v>60499378</v>
          </cell>
          <cell r="O101">
            <v>197240015</v>
          </cell>
        </row>
        <row r="103">
          <cell r="A103" t="str">
            <v>GRAND TOTAL ( A +B)</v>
          </cell>
          <cell r="I103">
            <v>1745686166.200715</v>
          </cell>
          <cell r="L103">
            <v>150210001</v>
          </cell>
          <cell r="M103">
            <v>1895896167.2007148</v>
          </cell>
          <cell r="N103">
            <v>636622082</v>
          </cell>
          <cell r="O103">
            <v>1259274085.2007148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Debt -profile - all rest.  (2)"/>
      <sheetName val="Detailed debts"/>
      <sheetName val="Debt -profile - all rest. (2)"/>
      <sheetName val="JVSL- Books"/>
      <sheetName val="Sanctioned"/>
      <sheetName val="Debt -profile - all rest. "/>
      <sheetName val="DEbt (2)"/>
      <sheetName val="DEbt"/>
      <sheetName val="#REF"/>
      <sheetName val="UBI 30.6.2009"/>
      <sheetName val="Syndicate Bank 30.6.2009"/>
      <sheetName val="Sheet3"/>
      <sheetName val="Dena Bank 30.6.2009"/>
      <sheetName val="ORIENTAL BANK OF COMME30.6.2009"/>
      <sheetName val="VIJAYA BANK 30.6.2009"/>
      <sheetName val="UBI 30.6.2009 (Revised Rate)"/>
      <sheetName val="CANARA BANK 30.6.09"/>
      <sheetName val="PNB 30.6.2009"/>
      <sheetName val="Sheet1 (2)"/>
      <sheetName val="IDBI 30.6.200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2 (3)"/>
      <sheetName val="Sheet2 (2)"/>
      <sheetName val="Detailed debts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4"/>
      <sheetName val="MAR05"/>
      <sheetName val="JISCO"/>
      <sheetName val="HO"/>
      <sheetName val="HRM"/>
      <sheetName val="CGL"/>
      <sheetName val="CSD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ues"/>
      <sheetName val="Schedule - 2"/>
      <sheetName val="Domesticdues"/>
      <sheetName val="Sheet5"/>
      <sheetName val="institution-dues"/>
      <sheetName val="FCL"/>
      <sheetName val="Summary"/>
      <sheetName val="summary-details"/>
      <sheetName val="Sheet3 (2)"/>
      <sheetName val="iabnd-ecb"/>
      <sheetName val="ia&amp;d-ecb"/>
      <sheetName val="commitment fee-ecb"/>
      <sheetName val="guarantee fee payable-ecb"/>
      <sheetName val="sbi-ac"/>
      <sheetName val="Sheet1"/>
      <sheetName val="Sheet2"/>
      <sheetName val="Sheet3"/>
    </sheetNames>
    <sheetDataSet>
      <sheetData sheetId="0">
        <row r="3">
          <cell r="B3">
            <v>48.8</v>
          </cell>
        </row>
        <row r="4">
          <cell r="B4">
            <v>3.114</v>
          </cell>
        </row>
        <row r="5">
          <cell r="B5">
            <v>21.91</v>
          </cell>
        </row>
        <row r="6">
          <cell r="B6">
            <v>6.53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Assumption"/>
      <sheetName val="Summary"/>
      <sheetName val="Debts(Non-ECB)"/>
      <sheetName val="Sheet3"/>
      <sheetName val="businrssplan2002-03-abnd"/>
      <sheetName val="ECB"/>
      <sheetName val="Sheet1"/>
    </sheetNames>
    <sheetDataSet>
      <sheetData sheetId="0">
        <row r="31">
          <cell r="B31">
            <v>0.025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duction - Merged"/>
      <sheetName val="Debt Profile (4)"/>
      <sheetName val="Debt Profile (3)"/>
      <sheetName val="Reduction - JVSl"/>
      <sheetName val="Pmts.  - Last 6 Mths."/>
      <sheetName val="Pmts. -June"/>
      <sheetName val="Sheet1"/>
      <sheetName val="Debt Reduction - Last 6 Mths."/>
      <sheetName val="Debt Profile (2)"/>
      <sheetName val="Debt Profile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 P&amp;LFinal"/>
      <sheetName val="Interest -April"/>
      <sheetName val="Variance-April"/>
      <sheetName val="Interest -June"/>
      <sheetName val="Variance-June"/>
      <sheetName val="Interest -May"/>
      <sheetName val="Variance-May"/>
      <sheetName val="Interest "/>
      <sheetName val="Variance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</sheetNames>
    <sheetDataSet>
      <sheetData sheetId="7">
        <row r="11">
          <cell r="O11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MO"/>
      <sheetName val="Comparable Traded Companies "/>
      <sheetName val="Exchange Rates"/>
      <sheetName val="Translated Comparables Output"/>
      <sheetName val="COMPS"/>
      <sheetName val="TradingStats"/>
      <sheetName val="OperatingStats"/>
      <sheetName val="TradingStatsCharts"/>
      <sheetName val="Comparable M&amp;A Transactions"/>
      <sheetName val="TransactionsCharts"/>
      <sheetName val="WACC Calculation"/>
      <sheetName val="WACC II"/>
      <sheetName val="Valuation Summary"/>
      <sheetName val="Module1"/>
    </sheetNames>
    <sheetDataSet>
      <sheetData sheetId="4">
        <row r="1">
          <cell r="A1" t="str">
            <v> </v>
          </cell>
          <cell r="B1" t="str">
            <v> </v>
          </cell>
          <cell r="F1" t="str">
            <v> </v>
          </cell>
        </row>
        <row r="2">
          <cell r="A2" t="str">
            <v>North American Regional Airline Comparable Analysis</v>
          </cell>
        </row>
        <row r="4">
          <cell r="B4" t="str">
            <v>REGIONAL CODESHARE</v>
          </cell>
          <cell r="N4" t="str">
            <v>NICHE CARRIERS</v>
          </cell>
        </row>
        <row r="5">
          <cell r="B5" t="str">
            <v>ACA</v>
          </cell>
          <cell r="D5" t="str">
            <v>Comair</v>
          </cell>
          <cell r="F5" t="str">
            <v>Mesa Air</v>
          </cell>
          <cell r="H5" t="str">
            <v>Mesaba</v>
          </cell>
          <cell r="J5" t="str">
            <v>Conti</v>
          </cell>
          <cell r="L5" t="str">
            <v>SkyWest</v>
          </cell>
          <cell r="N5" t="str">
            <v>Airtran</v>
          </cell>
          <cell r="P5" t="str">
            <v>Amtran</v>
          </cell>
          <cell r="R5" t="str">
            <v>Frontier</v>
          </cell>
          <cell r="T5" t="str">
            <v>Midway</v>
          </cell>
          <cell r="V5" t="str">
            <v>Midwest Express</v>
          </cell>
        </row>
        <row r="6">
          <cell r="A6" t="str">
            <v>FYE</v>
          </cell>
          <cell r="B6">
            <v>36160</v>
          </cell>
          <cell r="D6">
            <v>36250</v>
          </cell>
          <cell r="F6">
            <v>36068</v>
          </cell>
          <cell r="H6">
            <v>36250</v>
          </cell>
          <cell r="J6">
            <v>0</v>
          </cell>
          <cell r="L6">
            <v>36250</v>
          </cell>
          <cell r="N6">
            <v>36160</v>
          </cell>
          <cell r="P6">
            <v>36160</v>
          </cell>
          <cell r="R6">
            <v>36250</v>
          </cell>
          <cell r="T6">
            <v>36160</v>
          </cell>
          <cell r="V6">
            <v>36160</v>
          </cell>
        </row>
        <row r="7">
          <cell r="A7" t="str">
            <v>Last Interim Period</v>
          </cell>
          <cell r="B7">
            <v>36250</v>
          </cell>
          <cell r="D7">
            <v>36250</v>
          </cell>
          <cell r="F7">
            <v>36250</v>
          </cell>
          <cell r="H7">
            <v>36250</v>
          </cell>
          <cell r="J7">
            <v>0</v>
          </cell>
          <cell r="L7">
            <v>36250</v>
          </cell>
          <cell r="N7">
            <v>36250</v>
          </cell>
          <cell r="P7">
            <v>36250</v>
          </cell>
          <cell r="R7">
            <v>36250</v>
          </cell>
          <cell r="T7">
            <v>36250</v>
          </cell>
          <cell r="V7">
            <v>36250</v>
          </cell>
        </row>
        <row r="8">
          <cell r="A8" t="str">
            <v>Corporate Credit Ratings</v>
          </cell>
        </row>
        <row r="9">
          <cell r="A9" t="str">
            <v>Rating</v>
          </cell>
          <cell r="B9" t="str">
            <v>B</v>
          </cell>
          <cell r="D9" t="str">
            <v>NA</v>
          </cell>
          <cell r="F9" t="str">
            <v>NA</v>
          </cell>
          <cell r="H9" t="str">
            <v>NA</v>
          </cell>
          <cell r="J9" t="str">
            <v>NA</v>
          </cell>
          <cell r="L9" t="str">
            <v>NA</v>
          </cell>
          <cell r="N9" t="str">
            <v>B-</v>
          </cell>
          <cell r="P9" t="str">
            <v>B+</v>
          </cell>
          <cell r="R9" t="str">
            <v>NA</v>
          </cell>
          <cell r="T9" t="str">
            <v>B-</v>
          </cell>
          <cell r="V9" t="str">
            <v>NA</v>
          </cell>
        </row>
        <row r="10">
          <cell r="A10" t="str">
            <v>Outlook</v>
          </cell>
          <cell r="B10" t="str">
            <v>Positive</v>
          </cell>
          <cell r="D10" t="str">
            <v>NA</v>
          </cell>
          <cell r="F10" t="str">
            <v>NA</v>
          </cell>
          <cell r="H10" t="str">
            <v>NA</v>
          </cell>
          <cell r="J10" t="str">
            <v>NA</v>
          </cell>
          <cell r="L10" t="str">
            <v>NA</v>
          </cell>
          <cell r="N10" t="str">
            <v>Stable</v>
          </cell>
          <cell r="P10" t="str">
            <v>Stable</v>
          </cell>
          <cell r="R10" t="str">
            <v>NA</v>
          </cell>
          <cell r="T10" t="str">
            <v>Negative</v>
          </cell>
          <cell r="V10" t="str">
            <v>NA</v>
          </cell>
        </row>
        <row r="12">
          <cell r="A12" t="str">
            <v>Operating Statistics</v>
          </cell>
        </row>
        <row r="13">
          <cell r="A13" t="str">
            <v>ASMs</v>
          </cell>
          <cell r="B13">
            <v>1521.915</v>
          </cell>
          <cell r="D13">
            <v>3451.23</v>
          </cell>
          <cell r="F13">
            <v>2072.061</v>
          </cell>
          <cell r="H13">
            <v>1994.626</v>
          </cell>
          <cell r="J13">
            <v>0</v>
          </cell>
          <cell r="L13">
            <v>1844.123</v>
          </cell>
          <cell r="N13">
            <v>5509.963</v>
          </cell>
          <cell r="P13">
            <v>14211.735999999999</v>
          </cell>
          <cell r="R13">
            <v>2537.503</v>
          </cell>
          <cell r="T13">
            <v>1547.423</v>
          </cell>
          <cell r="V13">
            <v>2776.1670000000004</v>
          </cell>
        </row>
        <row r="14">
          <cell r="A14" t="str">
            <v>RPMs</v>
          </cell>
          <cell r="B14">
            <v>862.6099999999999</v>
          </cell>
          <cell r="D14">
            <v>2172.8</v>
          </cell>
          <cell r="F14">
            <v>1072.996</v>
          </cell>
          <cell r="H14">
            <v>1112.05</v>
          </cell>
          <cell r="J14">
            <v>0</v>
          </cell>
          <cell r="L14">
            <v>1015.872</v>
          </cell>
          <cell r="N14">
            <v>3342.206</v>
          </cell>
          <cell r="P14">
            <v>10050.623</v>
          </cell>
          <cell r="R14">
            <v>1506.597</v>
          </cell>
          <cell r="T14">
            <v>1015.117</v>
          </cell>
          <cell r="V14">
            <v>1778.406</v>
          </cell>
        </row>
        <row r="15">
          <cell r="A15" t="str">
            <v>Load Factor</v>
          </cell>
          <cell r="B15">
            <v>0.5667924949816514</v>
          </cell>
          <cell r="D15">
            <v>0.62957264511493</v>
          </cell>
          <cell r="F15">
            <v>0.5178399670666066</v>
          </cell>
          <cell r="H15">
            <v>0.5575230644742423</v>
          </cell>
          <cell r="J15" t="e">
            <v>#DIV/0!</v>
          </cell>
          <cell r="L15">
            <v>0.5508699799308397</v>
          </cell>
          <cell r="N15">
            <v>0.6065750350773681</v>
          </cell>
          <cell r="P15">
            <v>0.7072058614091903</v>
          </cell>
          <cell r="R15">
            <v>0.5937321059324856</v>
          </cell>
          <cell r="T15">
            <v>0.6560048545226482</v>
          </cell>
          <cell r="V15">
            <v>0.6405976297535414</v>
          </cell>
        </row>
        <row r="16">
          <cell r="A16" t="str">
            <v>Revenue/ASM (cents)</v>
          </cell>
          <cell r="B16">
            <v>20.03324758610041</v>
          </cell>
          <cell r="D16">
            <v>22.11649180147368</v>
          </cell>
          <cell r="F16">
            <v>16.139051890846844</v>
          </cell>
          <cell r="H16">
            <v>16.632341100537143</v>
          </cell>
          <cell r="J16" t="e">
            <v>#DIV/0!</v>
          </cell>
          <cell r="L16">
            <v>21.073757010785073</v>
          </cell>
          <cell r="N16">
            <v>8.432706353926516</v>
          </cell>
          <cell r="P16">
            <v>6.811082052185602</v>
          </cell>
          <cell r="R16">
            <v>8.693889622987637</v>
          </cell>
          <cell r="T16">
            <v>13.952487458180471</v>
          </cell>
          <cell r="V16">
            <v>14.384689393685607</v>
          </cell>
        </row>
        <row r="17">
          <cell r="A17" t="str">
            <v>Cost/ASM (cents)</v>
          </cell>
          <cell r="B17">
            <v>16.160298045554452</v>
          </cell>
          <cell r="D17">
            <v>15.31141071444094</v>
          </cell>
          <cell r="F17">
            <v>14.498366602141541</v>
          </cell>
          <cell r="H17">
            <v>14.514199654471566</v>
          </cell>
          <cell r="J17" t="e">
            <v>#DIV/0!</v>
          </cell>
          <cell r="L17">
            <v>16.288718268792266</v>
          </cell>
          <cell r="N17">
            <v>7.448779601605311</v>
          </cell>
          <cell r="P17">
            <v>5.6635234428784775</v>
          </cell>
          <cell r="R17">
            <v>7.655883993043553</v>
          </cell>
          <cell r="T17">
            <v>11.556503942360944</v>
          </cell>
          <cell r="V17">
            <v>11.929037410213432</v>
          </cell>
        </row>
        <row r="18">
          <cell r="A18" t="str">
            <v>Fleet Average Age (as of last FYE)</v>
          </cell>
          <cell r="B18">
            <v>7.683333333333334</v>
          </cell>
          <cell r="D18">
            <v>7.683333333333334</v>
          </cell>
          <cell r="F18">
            <v>7.683333333333334</v>
          </cell>
          <cell r="H18">
            <v>7.683333333333334</v>
          </cell>
          <cell r="J18">
            <v>7.683333333333334</v>
          </cell>
          <cell r="L18">
            <v>7.683333333333334</v>
          </cell>
          <cell r="N18">
            <v>7.683333333333334</v>
          </cell>
          <cell r="P18">
            <v>7.683333333333334</v>
          </cell>
          <cell r="R18">
            <v>7.683333333333334</v>
          </cell>
          <cell r="T18">
            <v>7.683333333333334</v>
          </cell>
          <cell r="V18">
            <v>7.683333333333334</v>
          </cell>
        </row>
        <row r="20">
          <cell r="A20" t="str">
            <v>Operating Results</v>
          </cell>
        </row>
        <row r="21">
          <cell r="A21" t="str">
            <v>Revenues</v>
          </cell>
          <cell r="B21">
            <v>304.889</v>
          </cell>
          <cell r="D21">
            <v>763.291</v>
          </cell>
          <cell r="F21">
            <v>334.41100000000006</v>
          </cell>
          <cell r="H21">
            <v>331.753</v>
          </cell>
          <cell r="J21">
            <v>0</v>
          </cell>
          <cell r="L21">
            <v>388.626</v>
          </cell>
          <cell r="N21">
            <v>464.63900000000007</v>
          </cell>
          <cell r="P21">
            <v>967.973</v>
          </cell>
          <cell r="R21">
            <v>220.60771</v>
          </cell>
          <cell r="T21">
            <v>215.904</v>
          </cell>
          <cell r="V21">
            <v>399.34299999999996</v>
          </cell>
        </row>
        <row r="22">
          <cell r="A22" t="str">
            <v>Operating Expenses (excl Dep &amp; Rent)</v>
          </cell>
          <cell r="B22">
            <v>211.37400000000002</v>
          </cell>
          <cell r="D22">
            <v>445.63500000000005</v>
          </cell>
          <cell r="F22">
            <v>276.86500000000007</v>
          </cell>
          <cell r="H22">
            <v>219.082</v>
          </cell>
          <cell r="J22">
            <v>0</v>
          </cell>
          <cell r="L22">
            <v>251.152</v>
          </cell>
          <cell r="N22">
            <v>387.1410000000001</v>
          </cell>
          <cell r="P22">
            <v>749.439</v>
          </cell>
          <cell r="R22">
            <v>161.75971</v>
          </cell>
          <cell r="T22">
            <v>148.957</v>
          </cell>
          <cell r="V22">
            <v>311.70099999999996</v>
          </cell>
        </row>
        <row r="23">
          <cell r="A23" t="str">
            <v>Depreciation &amp; Amortization</v>
          </cell>
          <cell r="B23">
            <v>6.449999999999999</v>
          </cell>
          <cell r="D23">
            <v>30.77</v>
          </cell>
          <cell r="F23">
            <v>19.468000000000004</v>
          </cell>
          <cell r="H23">
            <v>10.027</v>
          </cell>
          <cell r="J23">
            <v>0</v>
          </cell>
          <cell r="L23">
            <v>23.237</v>
          </cell>
          <cell r="N23">
            <v>32.615</v>
          </cell>
          <cell r="P23">
            <v>82.165</v>
          </cell>
          <cell r="R23">
            <v>1.659429</v>
          </cell>
          <cell r="T23">
            <v>6.85</v>
          </cell>
          <cell r="V23">
            <v>10.656000000000002</v>
          </cell>
        </row>
        <row r="24">
          <cell r="A24" t="str">
            <v>Aircraft Rent</v>
          </cell>
          <cell r="B24">
            <v>34.572</v>
          </cell>
          <cell r="D24">
            <v>82.797</v>
          </cell>
          <cell r="F24">
            <v>23.55</v>
          </cell>
          <cell r="H24">
            <v>70.422</v>
          </cell>
          <cell r="J24">
            <v>0</v>
          </cell>
          <cell r="L24">
            <v>49.232</v>
          </cell>
          <cell r="N24">
            <v>23.284</v>
          </cell>
          <cell r="P24">
            <v>55.446</v>
          </cell>
          <cell r="R24">
            <v>32.50857599999999</v>
          </cell>
          <cell r="T24">
            <v>29.871</v>
          </cell>
          <cell r="V24">
            <v>19.469</v>
          </cell>
        </row>
        <row r="25">
          <cell r="A25" t="str">
            <v>Interest Expense</v>
          </cell>
          <cell r="B25">
            <v>4.219999999999999</v>
          </cell>
          <cell r="D25">
            <v>5.9</v>
          </cell>
          <cell r="F25">
            <v>17.756999999999998</v>
          </cell>
          <cell r="H25">
            <v>0.443</v>
          </cell>
          <cell r="J25">
            <v>0</v>
          </cell>
          <cell r="L25">
            <v>2.376</v>
          </cell>
          <cell r="N25">
            <v>25.927999999999997</v>
          </cell>
          <cell r="P25">
            <v>14.627999999999998</v>
          </cell>
          <cell r="R25">
            <v>0.700635</v>
          </cell>
          <cell r="T25">
            <v>6.754</v>
          </cell>
          <cell r="V25">
            <v>0.278</v>
          </cell>
        </row>
        <row r="27">
          <cell r="A27" t="str">
            <v>Cash &amp; Marketable Securities</v>
          </cell>
          <cell r="B27">
            <v>56.27</v>
          </cell>
          <cell r="D27">
            <v>171.004</v>
          </cell>
          <cell r="F27">
            <v>65.527</v>
          </cell>
          <cell r="H27">
            <v>83.152</v>
          </cell>
          <cell r="J27">
            <v>0</v>
          </cell>
          <cell r="L27">
            <v>161.817</v>
          </cell>
          <cell r="N27">
            <v>34.556</v>
          </cell>
          <cell r="P27">
            <v>124.759</v>
          </cell>
          <cell r="R27">
            <v>51.289072</v>
          </cell>
          <cell r="T27">
            <v>37.888</v>
          </cell>
          <cell r="V27">
            <v>6.246</v>
          </cell>
        </row>
        <row r="28">
          <cell r="A28" t="str">
            <v>B.S. Debt &amp; Capital Leases</v>
          </cell>
          <cell r="B28">
            <v>74.25399999999999</v>
          </cell>
          <cell r="D28">
            <v>114.307</v>
          </cell>
          <cell r="F28">
            <v>265.117</v>
          </cell>
          <cell r="H28">
            <v>4.752</v>
          </cell>
          <cell r="J28">
            <v>0</v>
          </cell>
          <cell r="L28">
            <v>70.327</v>
          </cell>
          <cell r="N28">
            <v>243.805</v>
          </cell>
          <cell r="P28">
            <v>246.552</v>
          </cell>
          <cell r="R28">
            <v>0.5417529999999999</v>
          </cell>
          <cell r="T28">
            <v>82.452</v>
          </cell>
          <cell r="V28">
            <v>3.175</v>
          </cell>
        </row>
        <row r="29">
          <cell r="A29" t="str">
            <v>Off B.S. Debt</v>
          </cell>
          <cell r="B29">
            <v>242.00400000000002</v>
          </cell>
          <cell r="D29">
            <v>579.579</v>
          </cell>
          <cell r="F29">
            <v>164.85</v>
          </cell>
          <cell r="H29">
            <v>492.95399999999995</v>
          </cell>
          <cell r="J29">
            <v>0</v>
          </cell>
          <cell r="L29">
            <v>344.624</v>
          </cell>
          <cell r="N29">
            <v>162.988</v>
          </cell>
          <cell r="P29">
            <v>388.12199999999996</v>
          </cell>
          <cell r="R29">
            <v>227.56003199999992</v>
          </cell>
          <cell r="T29">
            <v>209.09699999999998</v>
          </cell>
          <cell r="V29">
            <v>136.28300000000002</v>
          </cell>
        </row>
        <row r="30">
          <cell r="A30" t="str">
            <v>Total Adjusted Debt</v>
          </cell>
          <cell r="B30">
            <v>316.25800000000004</v>
          </cell>
          <cell r="D30">
            <v>693.886</v>
          </cell>
          <cell r="F30">
            <v>429.967</v>
          </cell>
          <cell r="H30">
            <v>497.70599999999996</v>
          </cell>
          <cell r="J30">
            <v>0</v>
          </cell>
          <cell r="L30">
            <v>414.951</v>
          </cell>
          <cell r="N30">
            <v>406.793</v>
          </cell>
          <cell r="P30">
            <v>634.674</v>
          </cell>
          <cell r="R30">
            <v>228.10178499999992</v>
          </cell>
          <cell r="T30">
            <v>291.549</v>
          </cell>
          <cell r="V30">
            <v>139.45800000000003</v>
          </cell>
        </row>
        <row r="31">
          <cell r="A31" t="str">
            <v>Shareholders' Equity</v>
          </cell>
          <cell r="B31">
            <v>114.499</v>
          </cell>
          <cell r="D31">
            <v>432.369</v>
          </cell>
          <cell r="F31">
            <v>126.314</v>
          </cell>
          <cell r="H31">
            <v>109.239</v>
          </cell>
          <cell r="J31">
            <v>0</v>
          </cell>
          <cell r="L31">
            <v>256.256</v>
          </cell>
          <cell r="N31">
            <v>58.737</v>
          </cell>
          <cell r="P31">
            <v>119.734</v>
          </cell>
          <cell r="R31">
            <v>44.390649</v>
          </cell>
          <cell r="T31">
            <v>74.46799999999999</v>
          </cell>
          <cell r="V31">
            <v>105.5</v>
          </cell>
        </row>
        <row r="32">
          <cell r="A32" t="str">
            <v>Total Capital</v>
          </cell>
          <cell r="B32">
            <v>188.753</v>
          </cell>
          <cell r="D32">
            <v>546.676</v>
          </cell>
          <cell r="F32">
            <v>391.43100000000004</v>
          </cell>
          <cell r="H32">
            <v>113.991</v>
          </cell>
          <cell r="J32">
            <v>0</v>
          </cell>
          <cell r="L32">
            <v>326.58299999999997</v>
          </cell>
          <cell r="N32">
            <v>302.54200000000003</v>
          </cell>
          <cell r="P32">
            <v>366.286</v>
          </cell>
          <cell r="R32">
            <v>44.932402</v>
          </cell>
          <cell r="T32">
            <v>156.92</v>
          </cell>
          <cell r="V32">
            <v>108.675</v>
          </cell>
        </row>
        <row r="33">
          <cell r="A33" t="str">
            <v>Total Adjusted Capital</v>
          </cell>
          <cell r="B33">
            <v>430.75700000000006</v>
          </cell>
          <cell r="D33">
            <v>1126.255</v>
          </cell>
          <cell r="F33">
            <v>556.281</v>
          </cell>
          <cell r="H33">
            <v>606.9449999999999</v>
          </cell>
          <cell r="J33">
            <v>0</v>
          </cell>
          <cell r="L33">
            <v>671.207</v>
          </cell>
          <cell r="N33">
            <v>465.53000000000003</v>
          </cell>
          <cell r="P33">
            <v>754.408</v>
          </cell>
          <cell r="R33">
            <v>272.49243399999995</v>
          </cell>
          <cell r="T33">
            <v>366.01699999999994</v>
          </cell>
          <cell r="V33">
            <v>244.95800000000003</v>
          </cell>
        </row>
        <row r="35">
          <cell r="A35" t="str">
            <v>EBITDAR</v>
          </cell>
          <cell r="B35">
            <v>93.51499999999999</v>
          </cell>
          <cell r="D35">
            <v>317.656</v>
          </cell>
          <cell r="F35">
            <v>57.54599999999999</v>
          </cell>
          <cell r="H35">
            <v>112.67099999999999</v>
          </cell>
          <cell r="J35">
            <v>0</v>
          </cell>
          <cell r="L35">
            <v>137.474</v>
          </cell>
          <cell r="N35">
            <v>77.49799999999999</v>
          </cell>
          <cell r="P35">
            <v>218.534</v>
          </cell>
          <cell r="R35">
            <v>58.847999999999985</v>
          </cell>
          <cell r="T35">
            <v>66.947</v>
          </cell>
          <cell r="V35">
            <v>87.642</v>
          </cell>
        </row>
        <row r="36">
          <cell r="A36" t="str">
            <v>     % Margin</v>
          </cell>
          <cell r="B36">
            <v>0.306718182682878</v>
          </cell>
          <cell r="D36">
            <v>0.4161663114067898</v>
          </cell>
          <cell r="F36">
            <v>0.1720816599932418</v>
          </cell>
          <cell r="H36">
            <v>0.3396231533701278</v>
          </cell>
          <cell r="J36" t="e">
            <v>#DIV/0!</v>
          </cell>
          <cell r="L36">
            <v>0.3537437021712392</v>
          </cell>
          <cell r="N36">
            <v>0.16679185346042838</v>
          </cell>
          <cell r="P36">
            <v>0.22576456161483843</v>
          </cell>
          <cell r="R36">
            <v>0.2667540495298192</v>
          </cell>
          <cell r="T36">
            <v>0.31007762709352304</v>
          </cell>
          <cell r="V36">
            <v>0.21946547203782213</v>
          </cell>
        </row>
        <row r="37">
          <cell r="A37" t="str">
            <v>EBITDA</v>
          </cell>
          <cell r="B37">
            <v>58.942999999999984</v>
          </cell>
          <cell r="D37">
            <v>234.859</v>
          </cell>
          <cell r="F37">
            <v>33.995999999999995</v>
          </cell>
          <cell r="H37">
            <v>42.248999999999995</v>
          </cell>
          <cell r="J37">
            <v>0</v>
          </cell>
          <cell r="L37">
            <v>88.24199999999999</v>
          </cell>
          <cell r="N37">
            <v>54.21399999999999</v>
          </cell>
          <cell r="P37">
            <v>163.088</v>
          </cell>
          <cell r="R37">
            <v>26.339423999999994</v>
          </cell>
          <cell r="T37">
            <v>37.07600000000001</v>
          </cell>
          <cell r="V37">
            <v>68.173</v>
          </cell>
        </row>
        <row r="38">
          <cell r="A38" t="str">
            <v>     % Margin</v>
          </cell>
          <cell r="B38">
            <v>0.19332609572664144</v>
          </cell>
          <cell r="D38">
            <v>0.3076926100268443</v>
          </cell>
          <cell r="F38">
            <v>0.1016593353687528</v>
          </cell>
          <cell r="H38">
            <v>0.1273507700005727</v>
          </cell>
          <cell r="J38" t="e">
            <v>#DIV/0!</v>
          </cell>
          <cell r="L38">
            <v>0.22706149356965308</v>
          </cell>
          <cell r="N38">
            <v>0.11667983100858943</v>
          </cell>
          <cell r="P38">
            <v>0.16848403829445657</v>
          </cell>
          <cell r="R38">
            <v>0.11939484798604724</v>
          </cell>
          <cell r="T38">
            <v>0.1717244701348748</v>
          </cell>
          <cell r="V38">
            <v>0.17071289593156763</v>
          </cell>
        </row>
        <row r="39">
          <cell r="A39" t="str">
            <v>EBIT</v>
          </cell>
          <cell r="B39">
            <v>52.49299999999998</v>
          </cell>
          <cell r="D39">
            <v>204.089</v>
          </cell>
          <cell r="F39">
            <v>14.527999999999992</v>
          </cell>
          <cell r="H39">
            <v>32.221999999999994</v>
          </cell>
          <cell r="J39">
            <v>0</v>
          </cell>
          <cell r="L39">
            <v>65.005</v>
          </cell>
          <cell r="N39">
            <v>21.59899999999999</v>
          </cell>
          <cell r="P39">
            <v>80.92299999999999</v>
          </cell>
          <cell r="R39">
            <v>24.679994999999995</v>
          </cell>
          <cell r="T39">
            <v>30.226000000000006</v>
          </cell>
          <cell r="V39">
            <v>57.516999999999996</v>
          </cell>
        </row>
        <row r="40">
          <cell r="A40" t="str">
            <v>     % Margin</v>
          </cell>
          <cell r="B40">
            <v>0.17217085562286596</v>
          </cell>
          <cell r="D40">
            <v>0.2673803306995628</v>
          </cell>
          <cell r="F40">
            <v>0.04344354701250853</v>
          </cell>
          <cell r="H40">
            <v>0.09712647662568234</v>
          </cell>
          <cell r="J40" t="e">
            <v>#DIV/0!</v>
          </cell>
          <cell r="L40">
            <v>0.16726878798639308</v>
          </cell>
          <cell r="N40">
            <v>0.04648555114831081</v>
          </cell>
          <cell r="P40">
            <v>0.08360047232722399</v>
          </cell>
          <cell r="R40">
            <v>0.11187276727545015</v>
          </cell>
          <cell r="T40">
            <v>0.13999740625463172</v>
          </cell>
          <cell r="V40">
            <v>0.14402906774376914</v>
          </cell>
        </row>
        <row r="41">
          <cell r="A41" t="str">
            <v>Net Income</v>
          </cell>
          <cell r="B41">
            <v>32.602000000000004</v>
          </cell>
          <cell r="D41">
            <v>132.935</v>
          </cell>
          <cell r="F41">
            <v>7.38563863098628</v>
          </cell>
          <cell r="H41">
            <v>22.071</v>
          </cell>
          <cell r="J41">
            <v>0</v>
          </cell>
          <cell r="L41">
            <v>43.60111626443113</v>
          </cell>
          <cell r="N41">
            <v>-1.9579999999999975</v>
          </cell>
          <cell r="P41">
            <v>44.222</v>
          </cell>
          <cell r="R41">
            <v>30.56606</v>
          </cell>
          <cell r="T41">
            <v>18.471999999999998</v>
          </cell>
          <cell r="V41">
            <v>36.892</v>
          </cell>
        </row>
        <row r="42">
          <cell r="A42" t="str">
            <v>    % Margin</v>
          </cell>
          <cell r="B42">
            <v>0.10693071904857178</v>
          </cell>
          <cell r="D42">
            <v>0.17416031369425292</v>
          </cell>
          <cell r="F42">
            <v>0.022085513428045964</v>
          </cell>
          <cell r="H42">
            <v>0.0665284111974873</v>
          </cell>
          <cell r="J42" t="e">
            <v>#DIV/0!</v>
          </cell>
          <cell r="L42">
            <v>0.11219299857557428</v>
          </cell>
          <cell r="N42">
            <v>-0.004214024220954326</v>
          </cell>
          <cell r="P42">
            <v>0.045685158573637905</v>
          </cell>
          <cell r="R42">
            <v>0.1385539063888565</v>
          </cell>
          <cell r="T42">
            <v>0.08555654364902919</v>
          </cell>
          <cell r="V42">
            <v>0.09238173700302749</v>
          </cell>
        </row>
        <row r="44">
          <cell r="A44" t="str">
            <v>Fixed Charge Coverage</v>
          </cell>
        </row>
        <row r="45">
          <cell r="A45" t="str">
            <v>EBITDAR/(Interest + Rent)</v>
          </cell>
          <cell r="B45">
            <v>2.410677459269952</v>
          </cell>
          <cell r="D45">
            <v>3.5813612636278567</v>
          </cell>
          <cell r="F45">
            <v>1.3931294937903984</v>
          </cell>
          <cell r="H45">
            <v>1.5899386156776971</v>
          </cell>
          <cell r="J45" t="e">
            <v>#DIV/0!</v>
          </cell>
          <cell r="L45">
            <v>2.6638118121221517</v>
          </cell>
          <cell r="N45">
            <v>1.574778509306673</v>
          </cell>
          <cell r="P45">
            <v>3.1186174615406568</v>
          </cell>
          <cell r="R45">
            <v>1.7720384865512162</v>
          </cell>
          <cell r="T45">
            <v>1.8279044368600683</v>
          </cell>
          <cell r="V45">
            <v>4.438243783865904</v>
          </cell>
        </row>
        <row r="46">
          <cell r="A46" t="str">
            <v>EBITDA/Interest </v>
          </cell>
          <cell r="B46">
            <v>13.967535545023697</v>
          </cell>
          <cell r="D46">
            <v>39.80661016949153</v>
          </cell>
          <cell r="F46">
            <v>1.9145125865855719</v>
          </cell>
          <cell r="H46">
            <v>95.37020316027086</v>
          </cell>
          <cell r="J46" t="e">
            <v>#DIV/0!</v>
          </cell>
          <cell r="L46">
            <v>37.138888888888886</v>
          </cell>
          <cell r="N46">
            <v>2.0909441530391852</v>
          </cell>
          <cell r="P46">
            <v>11.149029258955428</v>
          </cell>
          <cell r="R46">
            <v>37.59364576419961</v>
          </cell>
          <cell r="T46">
            <v>5.489487710986084</v>
          </cell>
          <cell r="V46">
            <v>245.22661870503595</v>
          </cell>
        </row>
        <row r="48">
          <cell r="A48" t="str">
            <v>Book Leverage</v>
          </cell>
        </row>
        <row r="49">
          <cell r="A49" t="str">
            <v>Total B.S. Debt/Capital</v>
          </cell>
          <cell r="B49">
            <v>0.39339242290188764</v>
          </cell>
          <cell r="D49">
            <v>0.20909460082388837</v>
          </cell>
          <cell r="F49">
            <v>0.6773020021408626</v>
          </cell>
          <cell r="H49">
            <v>0.0416875016448667</v>
          </cell>
          <cell r="J49" t="e">
            <v>#DIV/0!</v>
          </cell>
          <cell r="L49">
            <v>0.21534188858575004</v>
          </cell>
          <cell r="N49">
            <v>0.8058550548353617</v>
          </cell>
          <cell r="P49">
            <v>0.6731133595059599</v>
          </cell>
          <cell r="R49">
            <v>0.01205706741429047</v>
          </cell>
          <cell r="T49">
            <v>0.525439714504206</v>
          </cell>
          <cell r="V49">
            <v>0.02921555095468139</v>
          </cell>
        </row>
        <row r="50">
          <cell r="A50" t="str">
            <v>Adjusted Debt/Adjusted Capital</v>
          </cell>
          <cell r="B50">
            <v>0.7341912029287975</v>
          </cell>
          <cell r="D50">
            <v>0.6161002614860754</v>
          </cell>
          <cell r="F50">
            <v>0.7729313063002332</v>
          </cell>
          <cell r="H50">
            <v>0.8200182883127796</v>
          </cell>
          <cell r="J50" t="e">
            <v>#DIV/0!</v>
          </cell>
          <cell r="L50">
            <v>0.6182161389854397</v>
          </cell>
          <cell r="N50">
            <v>0.8738276802783923</v>
          </cell>
          <cell r="P50">
            <v>0.8412874730914837</v>
          </cell>
          <cell r="R50">
            <v>0.83709401267266</v>
          </cell>
          <cell r="T50">
            <v>0.7965449692227411</v>
          </cell>
          <cell r="V50">
            <v>0.5693139232031614</v>
          </cell>
        </row>
        <row r="51">
          <cell r="A51" t="str">
            <v>Total B.S. Debt/Equity</v>
          </cell>
          <cell r="B51">
            <v>0.6485122140804722</v>
          </cell>
          <cell r="D51">
            <v>0.2643737178197327</v>
          </cell>
          <cell r="F51">
            <v>2.0988726506958852</v>
          </cell>
          <cell r="H51">
            <v>0.043500947463817864</v>
          </cell>
          <cell r="J51" t="e">
            <v>#DIV/0!</v>
          </cell>
          <cell r="L51">
            <v>0.27444040334665337</v>
          </cell>
          <cell r="N51">
            <v>4.150790813286344</v>
          </cell>
          <cell r="P51">
            <v>2.059164481266808</v>
          </cell>
          <cell r="R51">
            <v>0.012204214450660542</v>
          </cell>
          <cell r="T51">
            <v>1.1072138368158135</v>
          </cell>
          <cell r="V51">
            <v>0.03009478672985782</v>
          </cell>
        </row>
        <row r="52">
          <cell r="A52" t="str">
            <v>Adjusted Debt/Equity</v>
          </cell>
          <cell r="B52">
            <v>2.7621027257879986</v>
          </cell>
          <cell r="D52">
            <v>1.6048467859629159</v>
          </cell>
          <cell r="F52">
            <v>3.403953639343224</v>
          </cell>
          <cell r="H52">
            <v>4.556120067009035</v>
          </cell>
          <cell r="J52" t="e">
            <v>#DIV/0!</v>
          </cell>
          <cell r="L52">
            <v>1.619283060689311</v>
          </cell>
          <cell r="N52">
            <v>6.925668658596796</v>
          </cell>
          <cell r="P52">
            <v>5.3006998847445175</v>
          </cell>
          <cell r="R52">
            <v>5.138509801917965</v>
          </cell>
          <cell r="T52">
            <v>3.9150910458183383</v>
          </cell>
          <cell r="V52">
            <v>1.321876777251185</v>
          </cell>
        </row>
        <row r="54">
          <cell r="A54" t="str">
            <v>Cash Flow Leverage</v>
          </cell>
        </row>
        <row r="55">
          <cell r="A55" t="str">
            <v>Total B.S. Debt/EBITDA</v>
          </cell>
          <cell r="B55">
            <v>1.2597594286005125</v>
          </cell>
          <cell r="D55">
            <v>0.48670478883074525</v>
          </cell>
          <cell r="F55">
            <v>7.798476291328393</v>
          </cell>
          <cell r="H55">
            <v>0.11247603493573813</v>
          </cell>
          <cell r="J55" t="e">
            <v>#DIV/0!</v>
          </cell>
          <cell r="L55">
            <v>0.7969787629473494</v>
          </cell>
          <cell r="N55">
            <v>4.497085623639651</v>
          </cell>
          <cell r="P55">
            <v>1.5117727852447758</v>
          </cell>
          <cell r="R55">
            <v>0.020568141505296397</v>
          </cell>
          <cell r="T55">
            <v>2.223864494551731</v>
          </cell>
          <cell r="V55">
            <v>0.046572690067915444</v>
          </cell>
        </row>
        <row r="56">
          <cell r="A56" t="str">
            <v>Adjusted Debt/EBITDAR</v>
          </cell>
          <cell r="B56">
            <v>3.3818959525209866</v>
          </cell>
          <cell r="D56">
            <v>2.1843944392676353</v>
          </cell>
          <cell r="F56">
            <v>7.4717095888506595</v>
          </cell>
          <cell r="H56">
            <v>4.417338978086642</v>
          </cell>
          <cell r="J56" t="e">
            <v>#DIV/0!</v>
          </cell>
          <cell r="L56">
            <v>3.0183962058280116</v>
          </cell>
          <cell r="N56">
            <v>5.249077395545692</v>
          </cell>
          <cell r="P56">
            <v>2.9042345813466097</v>
          </cell>
          <cell r="R56">
            <v>3.8761178799619356</v>
          </cell>
          <cell r="T56">
            <v>4.354922550674414</v>
          </cell>
          <cell r="V56">
            <v>1.5912233860477858</v>
          </cell>
        </row>
        <row r="57">
          <cell r="A57" t="str">
            <v>Adjusted Net Debt/EBITDAR</v>
          </cell>
          <cell r="B57">
            <v>2.780174303587661</v>
          </cell>
          <cell r="D57">
            <v>1.646063666356058</v>
          </cell>
          <cell r="F57">
            <v>6.333020540089668</v>
          </cell>
          <cell r="H57">
            <v>3.6793318600172182</v>
          </cell>
          <cell r="J57" t="e">
            <v>#DIV/0!</v>
          </cell>
          <cell r="L57">
            <v>1.8413227228421376</v>
          </cell>
          <cell r="N57">
            <v>4.803182017600455</v>
          </cell>
          <cell r="P57">
            <v>2.333344010542982</v>
          </cell>
          <cell r="R57">
            <v>3.0045662214518756</v>
          </cell>
          <cell r="T57">
            <v>3.788982329305271</v>
          </cell>
          <cell r="V57">
            <v>1.5199561853905665</v>
          </cell>
        </row>
        <row r="59">
          <cell r="A59" t="str">
            <v>Liquidity</v>
          </cell>
        </row>
        <row r="60">
          <cell r="A60" t="str">
            <v>Cash/Total Revenues</v>
          </cell>
          <cell r="B60">
            <v>0.18455897064177454</v>
          </cell>
          <cell r="D60">
            <v>0.2240351320793773</v>
          </cell>
          <cell r="F60">
            <v>0.19594750172691686</v>
          </cell>
          <cell r="H60">
            <v>0.25064430464833776</v>
          </cell>
          <cell r="J60" t="e">
            <v>#DIV/0!</v>
          </cell>
          <cell r="L60">
            <v>0.4163823315990181</v>
          </cell>
          <cell r="N60">
            <v>0.07437171653692434</v>
          </cell>
          <cell r="P60">
            <v>0.12888685944752593</v>
          </cell>
          <cell r="R60">
            <v>0.23248993428198858</v>
          </cell>
          <cell r="T60">
            <v>0.17548540091892692</v>
          </cell>
          <cell r="V60">
            <v>0.015640689833050787</v>
          </cell>
        </row>
        <row r="62">
          <cell r="A62" t="str">
            <v>Equity Multiples</v>
          </cell>
        </row>
        <row r="63">
          <cell r="A63" t="str">
            <v>Total Market Capitalization</v>
          </cell>
          <cell r="B63">
            <v>419.52950000000004</v>
          </cell>
          <cell r="D63">
            <v>2257.128</v>
          </cell>
          <cell r="F63">
            <v>220.0464165</v>
          </cell>
          <cell r="H63">
            <v>736.0974375</v>
          </cell>
          <cell r="J63">
            <v>479.094</v>
          </cell>
          <cell r="L63">
            <v>1299.0035</v>
          </cell>
          <cell r="N63">
            <v>422.037616</v>
          </cell>
          <cell r="P63">
            <v>262.154447125</v>
          </cell>
          <cell r="R63">
            <v>248.79814575</v>
          </cell>
          <cell r="T63">
            <v>71.2357426</v>
          </cell>
          <cell r="V63">
            <v>457.812803</v>
          </cell>
        </row>
        <row r="64">
          <cell r="A64" t="str">
            <v>Total Market Cap/Revenue</v>
          </cell>
          <cell r="B64">
            <v>1.3760073338165695</v>
          </cell>
          <cell r="D64">
            <v>2.957100240930392</v>
          </cell>
          <cell r="F64">
            <v>0.6580118970368797</v>
          </cell>
          <cell r="H64">
            <v>2.2188116987638393</v>
          </cell>
          <cell r="J64" t="e">
            <v>#DIV/0!</v>
          </cell>
          <cell r="L64">
            <v>3.3425542809796567</v>
          </cell>
          <cell r="N64">
            <v>0.9083129397230968</v>
          </cell>
          <cell r="P64">
            <v>0.2708282639340147</v>
          </cell>
          <cell r="R64">
            <v>1.1277853604935204</v>
          </cell>
          <cell r="T64">
            <v>0.3299417454053653</v>
          </cell>
          <cell r="V64">
            <v>1.146414994127855</v>
          </cell>
        </row>
        <row r="65">
          <cell r="A65" t="str">
            <v>Total Market Cap/EBITDAR</v>
          </cell>
          <cell r="B65">
            <v>4.486226808533392</v>
          </cell>
          <cell r="D65">
            <v>7.105573324602715</v>
          </cell>
          <cell r="F65">
            <v>3.823835131894485</v>
          </cell>
          <cell r="H65">
            <v>6.533157933274755</v>
          </cell>
          <cell r="J65" t="e">
            <v>#DIV/0!</v>
          </cell>
          <cell r="L65">
            <v>9.44908491787538</v>
          </cell>
          <cell r="N65">
            <v>5.445787194508246</v>
          </cell>
          <cell r="P65">
            <v>1.1996048538213733</v>
          </cell>
          <cell r="R65">
            <v>4.227809708911094</v>
          </cell>
          <cell r="T65">
            <v>1.0640617593021344</v>
          </cell>
          <cell r="V65">
            <v>5.2236690513680655</v>
          </cell>
        </row>
        <row r="66">
          <cell r="A66" t="str">
            <v>Total Market Cap/EBITDA</v>
          </cell>
          <cell r="B66">
            <v>7.117545764552197</v>
          </cell>
          <cell r="D66">
            <v>9.610566339803883</v>
          </cell>
          <cell r="F66">
            <v>6.472714922343806</v>
          </cell>
          <cell r="H66">
            <v>17.422836931051624</v>
          </cell>
          <cell r="J66" t="e">
            <v>#DIV/0!</v>
          </cell>
          <cell r="L66">
            <v>14.72092087668004</v>
          </cell>
          <cell r="N66">
            <v>7.784661083852881</v>
          </cell>
          <cell r="P66">
            <v>1.6074416702945649</v>
          </cell>
          <cell r="R66">
            <v>9.445846110757778</v>
          </cell>
          <cell r="T66">
            <v>1.921343796526054</v>
          </cell>
          <cell r="V66">
            <v>6.715456309682718</v>
          </cell>
        </row>
        <row r="67">
          <cell r="A67" t="str">
            <v>Total Market Cap/EBIT</v>
          </cell>
          <cell r="B67">
            <v>7.992103709065974</v>
          </cell>
          <cell r="D67">
            <v>11.059527951040968</v>
          </cell>
          <cell r="F67">
            <v>15.146366774504413</v>
          </cell>
          <cell r="H67">
            <v>22.84456078145367</v>
          </cell>
          <cell r="J67" t="e">
            <v>#DIV/0!</v>
          </cell>
          <cell r="L67">
            <v>19.983132066764096</v>
          </cell>
          <cell r="N67">
            <v>19.539683133478412</v>
          </cell>
          <cell r="P67">
            <v>3.2395542321095365</v>
          </cell>
          <cell r="R67">
            <v>10.080964187796637</v>
          </cell>
          <cell r="T67">
            <v>2.356770416197975</v>
          </cell>
          <cell r="V67">
            <v>7.959608515743172</v>
          </cell>
        </row>
        <row r="68">
          <cell r="A68" t="str">
            <v>Total Market Cap/Net Income</v>
          </cell>
          <cell r="B68">
            <v>12.868213606527206</v>
          </cell>
          <cell r="D68">
            <v>16.979185316131947</v>
          </cell>
          <cell r="F68">
            <v>29.793823864709577</v>
          </cell>
          <cell r="H68">
            <v>33.35134056001087</v>
          </cell>
          <cell r="J68" t="e">
            <v>#DIV/0!</v>
          </cell>
          <cell r="L68">
            <v>29.792895487396034</v>
          </cell>
          <cell r="N68" t="str">
            <v>NM</v>
          </cell>
          <cell r="P68">
            <v>5.928145428180543</v>
          </cell>
          <cell r="R68">
            <v>8.13968649377774</v>
          </cell>
          <cell r="T68">
            <v>3.8564174209614555</v>
          </cell>
          <cell r="V68">
            <v>12.409541445299793</v>
          </cell>
        </row>
        <row r="69">
          <cell r="A69" t="str">
            <v>Total Market Cap/1999E Net Income (I/B/E/S)</v>
          </cell>
          <cell r="B69">
            <v>3.0647359676374957</v>
          </cell>
          <cell r="D69">
            <v>2.203348708782999</v>
          </cell>
          <cell r="F69">
            <v>0.22224227687178613</v>
          </cell>
          <cell r="H69">
            <v>1.528617237853587</v>
          </cell>
          <cell r="J69">
            <v>0.9215894703189075</v>
          </cell>
          <cell r="L69">
            <v>40.75335618141358</v>
          </cell>
          <cell r="N69" t="e">
            <v>#REF!</v>
          </cell>
          <cell r="P69" t="e">
            <v>#REF!</v>
          </cell>
          <cell r="R69" t="e">
            <v>#REF!</v>
          </cell>
          <cell r="T69">
            <v>1.5335633772823234</v>
          </cell>
          <cell r="V69" t="e">
            <v>#REF!</v>
          </cell>
        </row>
        <row r="70">
          <cell r="A70" t="str">
            <v>Total Market Cap/2000E Net Income (I/B/E/S)</v>
          </cell>
          <cell r="B70">
            <v>3.041429990697286</v>
          </cell>
          <cell r="D70">
            <v>1.9469842363774297</v>
          </cell>
          <cell r="F70">
            <v>0.22224227687178613</v>
          </cell>
          <cell r="H70">
            <v>1.3844080644711731</v>
          </cell>
          <cell r="J70">
            <v>0.9869988924707791</v>
          </cell>
          <cell r="L70">
            <v>28.043556969906334</v>
          </cell>
          <cell r="N70" t="e">
            <v>#REF!</v>
          </cell>
          <cell r="P70" t="e">
            <v>#REF!</v>
          </cell>
          <cell r="R70" t="e">
            <v>#REF!</v>
          </cell>
          <cell r="T70">
            <v>1.0552890845685203</v>
          </cell>
          <cell r="V70" t="e">
            <v>#REF!</v>
          </cell>
        </row>
        <row r="72">
          <cell r="A72" t="str">
            <v>Total Enterprise Value</v>
          </cell>
          <cell r="B72">
            <v>437.5135</v>
          </cell>
          <cell r="D72">
            <v>2200.431</v>
          </cell>
          <cell r="F72">
            <v>419.63641650000005</v>
          </cell>
          <cell r="H72">
            <v>657.6974374999999</v>
          </cell>
          <cell r="J72">
            <v>479.094</v>
          </cell>
          <cell r="L72">
            <v>1207.5135</v>
          </cell>
          <cell r="N72">
            <v>631.286616</v>
          </cell>
          <cell r="P72">
            <v>383.94744712499994</v>
          </cell>
          <cell r="R72">
            <v>198.05082675</v>
          </cell>
          <cell r="T72">
            <v>115.79974259999997</v>
          </cell>
          <cell r="V72">
            <v>454.741803</v>
          </cell>
        </row>
        <row r="73">
          <cell r="A73" t="str">
            <v>Total Adjusted Enterprise Value</v>
          </cell>
          <cell r="B73">
            <v>679.5175000000002</v>
          </cell>
          <cell r="D73">
            <v>2780.01</v>
          </cell>
          <cell r="F73">
            <v>584.4864164999999</v>
          </cell>
          <cell r="H73">
            <v>1150.6514375</v>
          </cell>
          <cell r="J73">
            <v>479.094</v>
          </cell>
          <cell r="L73">
            <v>1552.1375</v>
          </cell>
          <cell r="N73">
            <v>794.2746159999999</v>
          </cell>
          <cell r="P73">
            <v>772.0694471249999</v>
          </cell>
          <cell r="R73">
            <v>425.61085875</v>
          </cell>
          <cell r="T73">
            <v>324.8967426</v>
          </cell>
          <cell r="V73">
            <v>591.024803</v>
          </cell>
        </row>
        <row r="74">
          <cell r="A74" t="str">
            <v>Total Enterprise Value/Revenue</v>
          </cell>
          <cell r="B74">
            <v>1.4349927350609566</v>
          </cell>
          <cell r="D74">
            <v>2.882820575638911</v>
          </cell>
          <cell r="F74">
            <v>1.2548523119753836</v>
          </cell>
          <cell r="H74">
            <v>1.9824913037711789</v>
          </cell>
          <cell r="J74" t="e">
            <v>#DIV/0!</v>
          </cell>
          <cell r="L74">
            <v>3.107135137638758</v>
          </cell>
          <cell r="N74">
            <v>1.3586604137836038</v>
          </cell>
          <cell r="P74">
            <v>0.3966509883281868</v>
          </cell>
          <cell r="R74">
            <v>0.8977511563399122</v>
          </cell>
          <cell r="T74">
            <v>0.5363482964650955</v>
          </cell>
          <cell r="V74">
            <v>1.1387248630876214</v>
          </cell>
        </row>
        <row r="75">
          <cell r="A75" t="str">
            <v>Total Adjusted Enterprise Value/EBITDAR</v>
          </cell>
          <cell r="B75">
            <v>7.266401112121053</v>
          </cell>
          <cell r="D75">
            <v>8.751636990958774</v>
          </cell>
          <cell r="F75">
            <v>10.156855671984152</v>
          </cell>
          <cell r="H75">
            <v>10.212489793291974</v>
          </cell>
          <cell r="J75" t="e">
            <v>#DIV/0!</v>
          </cell>
          <cell r="L75">
            <v>11.290407640717518</v>
          </cell>
          <cell r="N75">
            <v>10.2489692121087</v>
          </cell>
          <cell r="P75">
            <v>3.532948864364355</v>
          </cell>
          <cell r="R75">
            <v>7.232375930362971</v>
          </cell>
          <cell r="T75">
            <v>4.8530440886074055</v>
          </cell>
          <cell r="V75">
            <v>6.743625236758632</v>
          </cell>
        </row>
        <row r="76">
          <cell r="A76" t="str">
            <v>Total Enterprise Value/EBITDA</v>
          </cell>
          <cell r="B76">
            <v>7.422654089544138</v>
          </cell>
          <cell r="D76">
            <v>9.369157664811652</v>
          </cell>
          <cell r="F76">
            <v>12.343699744087543</v>
          </cell>
          <cell r="H76">
            <v>15.56717170820611</v>
          </cell>
          <cell r="J76" t="e">
            <v>#DIV/0!</v>
          </cell>
          <cell r="L76">
            <v>13.684113007411439</v>
          </cell>
          <cell r="N76">
            <v>11.644346773896043</v>
          </cell>
          <cell r="P76">
            <v>2.3542348126471597</v>
          </cell>
          <cell r="R76">
            <v>7.519178352191758</v>
          </cell>
          <cell r="T76">
            <v>3.1233073308879047</v>
          </cell>
          <cell r="V76">
            <v>6.670409150250099</v>
          </cell>
        </row>
        <row r="77">
          <cell r="A77" t="str">
            <v>Total Enterprise Value/EBIT</v>
          </cell>
          <cell r="B77">
            <v>8.33470176975978</v>
          </cell>
          <cell r="D77">
            <v>10.781722679811258</v>
          </cell>
          <cell r="F77">
            <v>28.884665232654207</v>
          </cell>
          <cell r="H77">
            <v>20.411440553038297</v>
          </cell>
          <cell r="J77" t="e">
            <v>#DIV/0!</v>
          </cell>
          <cell r="L77">
            <v>18.575701869086995</v>
          </cell>
          <cell r="N77">
            <v>29.22758535117368</v>
          </cell>
          <cell r="P77">
            <v>4.744602240710305</v>
          </cell>
          <cell r="R77">
            <v>8.024751494074453</v>
          </cell>
          <cell r="T77">
            <v>3.831130238867199</v>
          </cell>
          <cell r="V77">
            <v>7.906215605820888</v>
          </cell>
        </row>
        <row r="78">
          <cell r="A78" t="str">
            <v>Total Enterprise Value/Net Income</v>
          </cell>
          <cell r="B78">
            <v>13.419836206367707</v>
          </cell>
          <cell r="D78">
            <v>16.552683642381616</v>
          </cell>
          <cell r="F78">
            <v>56.81789178520391</v>
          </cell>
          <cell r="H78">
            <v>29.79916802591635</v>
          </cell>
          <cell r="J78" t="e">
            <v>#DIV/0!</v>
          </cell>
          <cell r="L78">
            <v>27.69455471453294</v>
          </cell>
          <cell r="N78" t="str">
            <v>NM</v>
          </cell>
          <cell r="P78">
            <v>8.682272333340869</v>
          </cell>
          <cell r="R78">
            <v>6.479435908651622</v>
          </cell>
          <cell r="T78">
            <v>6.268933661758337</v>
          </cell>
          <cell r="V78">
            <v>12.326298465792041</v>
          </cell>
        </row>
        <row r="79">
          <cell r="A79" t="str">
            <v>Total Enterprise Value/1999E Net Income (I/B/E/S)</v>
          </cell>
          <cell r="B79">
            <v>3.1961122156534105</v>
          </cell>
          <cell r="D79">
            <v>2.148002595606489</v>
          </cell>
          <cell r="F79">
            <v>0.42382400106605317</v>
          </cell>
          <cell r="H79">
            <v>1.3658078252101402</v>
          </cell>
          <cell r="J79">
            <v>0.9215894703189075</v>
          </cell>
          <cell r="L79">
            <v>37.883060176023655</v>
          </cell>
          <cell r="N79" t="e">
            <v>#REF!</v>
          </cell>
          <cell r="P79" t="e">
            <v>#REF!</v>
          </cell>
          <cell r="R79" t="e">
            <v>#REF!</v>
          </cell>
          <cell r="T79">
            <v>2.4929373635824175</v>
          </cell>
          <cell r="V79" t="e">
            <v>#REF!</v>
          </cell>
        </row>
        <row r="80">
          <cell r="A80" t="str">
            <v>Total Enterprise Value/2000E Net Income (I/B/E/S)</v>
          </cell>
          <cell r="B80">
            <v>3.1718071797929275</v>
          </cell>
          <cell r="D80">
            <v>1.898077765300073</v>
          </cell>
          <cell r="F80">
            <v>0.42382400106605317</v>
          </cell>
          <cell r="H80">
            <v>1.2369580303789947</v>
          </cell>
          <cell r="J80">
            <v>0.9869988924707791</v>
          </cell>
          <cell r="L80">
            <v>26.068423702615885</v>
          </cell>
          <cell r="N80" t="e">
            <v>#REF!</v>
          </cell>
          <cell r="P80" t="e">
            <v>#REF!</v>
          </cell>
          <cell r="R80" t="e">
            <v>#REF!</v>
          </cell>
          <cell r="T80">
            <v>1.7154619282599333</v>
          </cell>
          <cell r="V80" t="e">
            <v>#REF!</v>
          </cell>
        </row>
        <row r="82">
          <cell r="A82" t="str">
            <v>Ratings Info.</v>
          </cell>
        </row>
        <row r="83">
          <cell r="A83" t="str">
            <v>Issuer Credit Rating</v>
          </cell>
          <cell r="D83" t="str">
            <v>B+</v>
          </cell>
        </row>
        <row r="84">
          <cell r="A84" t="str">
            <v>Outlook</v>
          </cell>
          <cell r="D84" t="str">
            <v>positive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by Region"/>
      <sheetName val="Assumptions"/>
      <sheetName val="Data"/>
      <sheetName val="Bloomberg"/>
      <sheetName val="Setting"/>
      <sheetName val="Descriptions"/>
      <sheetName val="Estimates Sheet"/>
      <sheetName val="Old Estimates shee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by Region"/>
      <sheetName val="Assumptions"/>
      <sheetName val="Data"/>
      <sheetName val="Bloomberg"/>
      <sheetName val="Setting"/>
      <sheetName val="Descriptions"/>
    </sheetNames>
    <sheetDataSet>
      <sheetData sheetId="4">
        <row r="11">
          <cell r="I11">
            <v>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c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Opportunities"/>
      <sheetName val="Performance"/>
      <sheetName val="Comparative"/>
      <sheetName val="Overdues-d"/>
      <sheetName val="Overdues -o"/>
      <sheetName val="Estimated"/>
      <sheetName val="DF"/>
      <sheetName val="OL"/>
      <sheetName val="Gaps"/>
      <sheetName val="rest-proposal"/>
      <sheetName val="Sheet1"/>
      <sheetName val="JVSL"/>
      <sheetName val="Sheet2"/>
      <sheetName val="proposallinked"/>
      <sheetName val="physical perfor"/>
      <sheetName val="Performance (2)"/>
      <sheetName val="Estimated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curity prices2"/>
      <sheetName val="Financial Overview  - NLC"/>
      <sheetName val="Sheet1"/>
      <sheetName val="RCN Volume Charts"/>
      <sheetName val="TELU Ownership"/>
      <sheetName val="OpTel Ownership"/>
      <sheetName val="RSPN Ownership"/>
      <sheetName val="CTC Ownership"/>
      <sheetName val="stock prices"/>
      <sheetName val="fin. summary"/>
      <sheetName val="Market Caps"/>
      <sheetName val="RCN Public Market Overview"/>
      <sheetName val="CTC Public Market Overview"/>
      <sheetName val="Comparable Traded Companies"/>
      <sheetName val="Comps Sum_Pg_1"/>
      <sheetName val="Comps Sum_Pg_2"/>
      <sheetName val="WACC II"/>
      <sheetName val="Comp_Cos Summary_Bar Charts"/>
      <sheetName val="Comparable M&amp;A Transactions"/>
      <sheetName val="WACC Calculation"/>
      <sheetName val="Valuation Summary"/>
      <sheetName val="list"/>
      <sheetName val="Ratings"/>
      <sheetName val="Overview"/>
      <sheetName val="52-week"/>
      <sheetName val="Sales &amp; EBITDA Multiples"/>
      <sheetName val="Price Data 2-Yr "/>
      <sheetName val="Rel. Price Graph"/>
      <sheetName val="Comps Summary (2)"/>
      <sheetName val="Trading Comps_Capacity"/>
      <sheetName val="june transaction comps"/>
      <sheetName val="transactionComps_Capacity"/>
      <sheetName val="Replacement Cost"/>
      <sheetName val="Football Data"/>
      <sheetName val="Football Chart Mackenzie"/>
      <sheetName val="Football ChartTasman"/>
      <sheetName val="Harmac Details"/>
      <sheetName val="Debt Output"/>
      <sheetName val="OUTPUT 1 Segmented"/>
      <sheetName val="INPUT"/>
      <sheetName val="STIKE OUTPUT"/>
      <sheetName val="Graphs"/>
      <sheetName val="PhilipMor Nabis."/>
      <sheetName val="ConAgraIHF"/>
      <sheetName val="HORSESHOE OUTPUT"/>
      <sheetName val="STIKE OUTPUT (2)"/>
      <sheetName val="Unilever Option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Q4"/>
      <sheetName val="MAR05"/>
      <sheetName val="merged"/>
      <sheetName val="JISCO"/>
      <sheetName val="HO"/>
      <sheetName val="HRM"/>
      <sheetName val="CGL"/>
      <sheetName val="CSD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Unit 1"/>
      <sheetName val="Unit 2"/>
      <sheetName val="Unit 3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rial Balance"/>
    </sheetNames>
    <sheetDataSet>
      <sheetData sheetId="0">
        <row r="1">
          <cell r="A1" t="str">
            <v>CONSOLIDATED TRIAL BALANCE AS ON 30/09/09</v>
          </cell>
        </row>
        <row r="2">
          <cell r="A2" t="str">
            <v>Acc No</v>
          </cell>
          <cell r="B2" t="str">
            <v>Description</v>
          </cell>
          <cell r="C2" t="str">
            <v>Debit</v>
          </cell>
          <cell r="D2" t="str">
            <v>Credit</v>
          </cell>
        </row>
        <row r="4">
          <cell r="A4" t="str">
            <v>01-01-03</v>
          </cell>
          <cell r="B4" t="str">
            <v>SHARE CAPITAL: ISSUED SUBSCRIBED</v>
          </cell>
          <cell r="C4">
            <v>0</v>
          </cell>
          <cell r="D4">
            <v>13664281910</v>
          </cell>
        </row>
        <row r="5">
          <cell r="A5" t="str">
            <v>02-02</v>
          </cell>
          <cell r="B5" t="str">
            <v>GENERAL RESERVE</v>
          </cell>
          <cell r="C5">
            <v>0</v>
          </cell>
          <cell r="D5">
            <v>760471202</v>
          </cell>
        </row>
        <row r="6">
          <cell r="A6" t="str">
            <v>02-03</v>
          </cell>
          <cell r="B6" t="str">
            <v>DEBENTURE REDEMPTION RESERV</v>
          </cell>
          <cell r="C6">
            <v>0</v>
          </cell>
          <cell r="D6">
            <v>202365000</v>
          </cell>
        </row>
        <row r="7">
          <cell r="A7" t="str">
            <v>02-04</v>
          </cell>
          <cell r="B7" t="str">
            <v>PROFIT &amp; LOSS ACCOUNT</v>
          </cell>
          <cell r="C7">
            <v>0</v>
          </cell>
          <cell r="D7">
            <v>5011994886.12</v>
          </cell>
        </row>
        <row r="8">
          <cell r="A8" t="str">
            <v>02-05</v>
          </cell>
          <cell r="B8" t="str">
            <v>EMPLOYEE STOCK OPTIONS OUTSTANDING</v>
          </cell>
          <cell r="C8">
            <v>0</v>
          </cell>
          <cell r="D8">
            <v>9419672</v>
          </cell>
        </row>
        <row r="9">
          <cell r="A9" t="str">
            <v>02-06</v>
          </cell>
          <cell r="B9" t="str">
            <v>DEFERRED  TAX  LIABILITY</v>
          </cell>
          <cell r="C9">
            <v>0</v>
          </cell>
          <cell r="D9">
            <v>815073208</v>
          </cell>
        </row>
        <row r="10">
          <cell r="A10" t="str">
            <v>03-01-01</v>
          </cell>
          <cell r="B10" t="str">
            <v>DEBENTURES- ICICI </v>
          </cell>
          <cell r="C10">
            <v>0</v>
          </cell>
          <cell r="D10">
            <v>162499612</v>
          </cell>
        </row>
        <row r="11">
          <cell r="A11" t="str">
            <v>03-01-04</v>
          </cell>
          <cell r="B11" t="str">
            <v>DEBENTURES - IFCI</v>
          </cell>
          <cell r="C11">
            <v>0</v>
          </cell>
          <cell r="D11">
            <v>0</v>
          </cell>
        </row>
        <row r="12">
          <cell r="A12" t="str">
            <v>03-01-05</v>
          </cell>
          <cell r="B12" t="str">
            <v>DEB -(TAX FREE) - UTI BANK</v>
          </cell>
          <cell r="C12">
            <v>0</v>
          </cell>
          <cell r="D12">
            <v>0</v>
          </cell>
        </row>
        <row r="13">
          <cell r="A13" t="str">
            <v>03-01-06</v>
          </cell>
          <cell r="B13" t="str">
            <v>DEB -(TAX FREE) - TIMES BANK</v>
          </cell>
          <cell r="C13">
            <v>0</v>
          </cell>
          <cell r="D13">
            <v>0</v>
          </cell>
        </row>
        <row r="14">
          <cell r="A14" t="str">
            <v>03-01-07</v>
          </cell>
          <cell r="B14" t="str">
            <v>DEB (TAX FREE)-ICICI BANK</v>
          </cell>
          <cell r="C14">
            <v>0</v>
          </cell>
          <cell r="D14">
            <v>0</v>
          </cell>
        </row>
        <row r="15">
          <cell r="A15" t="str">
            <v>03-01-08</v>
          </cell>
          <cell r="B15" t="str">
            <v>DEB (TAX FREE)-CANARA BANK</v>
          </cell>
          <cell r="C15">
            <v>0</v>
          </cell>
          <cell r="D15">
            <v>0</v>
          </cell>
        </row>
        <row r="16">
          <cell r="A16" t="str">
            <v>03-01-09</v>
          </cell>
          <cell r="B16" t="str">
            <v>DEBENTURES - UTI BANK LTD.</v>
          </cell>
          <cell r="C16">
            <v>0</v>
          </cell>
          <cell r="D16">
            <v>0</v>
          </cell>
        </row>
        <row r="17">
          <cell r="A17" t="str">
            <v>03-01-10</v>
          </cell>
          <cell r="B17" t="str">
            <v>DEBENTURES - ICICI SECURITIES LTD.</v>
          </cell>
          <cell r="C17">
            <v>0</v>
          </cell>
          <cell r="D17">
            <v>0</v>
          </cell>
        </row>
        <row r="18">
          <cell r="A18" t="str">
            <v>03-02-01</v>
          </cell>
          <cell r="B18" t="str">
            <v>INT ACC. &amp; DUE ON DEB - ICICI</v>
          </cell>
          <cell r="C18">
            <v>0</v>
          </cell>
          <cell r="D18">
            <v>0</v>
          </cell>
        </row>
        <row r="19">
          <cell r="A19" t="str">
            <v>03-02-02</v>
          </cell>
          <cell r="B19" t="str">
            <v>INT ACC. &amp; DUE ON DEB - IFCI</v>
          </cell>
          <cell r="C19">
            <v>0</v>
          </cell>
          <cell r="D19">
            <v>0</v>
          </cell>
        </row>
        <row r="20">
          <cell r="A20" t="str">
            <v>03-02-04</v>
          </cell>
          <cell r="B20" t="str">
            <v>INT ACC. &amp; DUE ON DEB - INFRA</v>
          </cell>
          <cell r="C20">
            <v>0</v>
          </cell>
          <cell r="D20">
            <v>0</v>
          </cell>
        </row>
        <row r="21">
          <cell r="A21" t="str">
            <v>03-05</v>
          </cell>
          <cell r="B21" t="str">
            <v>INT. ACCRUED &amp; DUE ON CC - ICICI</v>
          </cell>
          <cell r="C21">
            <v>0</v>
          </cell>
          <cell r="D21">
            <v>0</v>
          </cell>
        </row>
        <row r="22">
          <cell r="A22" t="str">
            <v>03-06-01</v>
          </cell>
          <cell r="B22" t="str">
            <v>TERM LOANS-PUNJAB NATNL. BNK</v>
          </cell>
          <cell r="C22">
            <v>0</v>
          </cell>
          <cell r="D22">
            <v>0</v>
          </cell>
        </row>
        <row r="23">
          <cell r="A23" t="str">
            <v>03-06-02</v>
          </cell>
          <cell r="B23" t="str">
            <v>TERM LOANS-STATE BANK OF INDIA</v>
          </cell>
          <cell r="C23">
            <v>0</v>
          </cell>
          <cell r="D23">
            <v>45500000</v>
          </cell>
        </row>
        <row r="24">
          <cell r="A24" t="str">
            <v>03-06-03</v>
          </cell>
          <cell r="B24" t="str">
            <v>TERM LOANS-STATE BANK OF HYDERABAD</v>
          </cell>
          <cell r="C24">
            <v>0</v>
          </cell>
          <cell r="D24">
            <v>81294939</v>
          </cell>
        </row>
        <row r="25">
          <cell r="A25" t="str">
            <v>03-06-04</v>
          </cell>
          <cell r="B25" t="str">
            <v>TERM LOANS-STATE BANK OF PATIALA</v>
          </cell>
          <cell r="C25">
            <v>0</v>
          </cell>
          <cell r="D25">
            <v>0</v>
          </cell>
        </row>
        <row r="26">
          <cell r="A26" t="str">
            <v>03-06-05</v>
          </cell>
          <cell r="B26" t="str">
            <v>SR.RUPEE TERM LOAN - ICICI Bank</v>
          </cell>
          <cell r="C26">
            <v>0</v>
          </cell>
          <cell r="D26">
            <v>500000000</v>
          </cell>
        </row>
        <row r="27">
          <cell r="A27" t="str">
            <v>03-06-06</v>
          </cell>
          <cell r="B27" t="str">
            <v>TERM LOAN - IDBI (UTI REFINANCE)</v>
          </cell>
          <cell r="C27">
            <v>0</v>
          </cell>
          <cell r="D27">
            <v>346428571</v>
          </cell>
        </row>
        <row r="28">
          <cell r="A28" t="str">
            <v>03-06-07</v>
          </cell>
          <cell r="B28" t="str">
            <v>RUPEE TERM LOAN - IDBI  BANK LTD.-(Rs. 500 Crores)</v>
          </cell>
          <cell r="C28">
            <v>0</v>
          </cell>
          <cell r="D28">
            <v>4700000000</v>
          </cell>
        </row>
        <row r="29">
          <cell r="A29" t="str">
            <v>03-06-08</v>
          </cell>
          <cell r="B29" t="str">
            <v>Term Loans - IDBI Bank Ltd.</v>
          </cell>
          <cell r="C29">
            <v>0</v>
          </cell>
          <cell r="D29">
            <v>2682988873</v>
          </cell>
        </row>
        <row r="30">
          <cell r="A30" t="str">
            <v>03-06-09</v>
          </cell>
          <cell r="B30" t="str">
            <v>Term Loans - Punjab National Bank</v>
          </cell>
          <cell r="C30">
            <v>0</v>
          </cell>
          <cell r="D30">
            <v>2259671772</v>
          </cell>
        </row>
        <row r="31">
          <cell r="A31" t="str">
            <v>03-06-10</v>
          </cell>
          <cell r="B31" t="str">
            <v>Term Loans - Syndicate Bank</v>
          </cell>
          <cell r="C31">
            <v>0</v>
          </cell>
          <cell r="D31">
            <v>2259670697</v>
          </cell>
        </row>
        <row r="32">
          <cell r="A32" t="str">
            <v>03-06-11</v>
          </cell>
          <cell r="B32" t="str">
            <v>Term Loans - Canara Bank</v>
          </cell>
          <cell r="C32">
            <v>0</v>
          </cell>
          <cell r="D32">
            <v>1804813331</v>
          </cell>
        </row>
        <row r="33">
          <cell r="A33" t="str">
            <v>03-06-12</v>
          </cell>
          <cell r="B33" t="str">
            <v>Term Loans - Union Bank of India</v>
          </cell>
          <cell r="C33">
            <v>0</v>
          </cell>
          <cell r="D33">
            <v>1353441070</v>
          </cell>
        </row>
        <row r="34">
          <cell r="A34" t="str">
            <v>03-06-13</v>
          </cell>
          <cell r="B34" t="str">
            <v>Term Loans - Vijaya Bank</v>
          </cell>
          <cell r="C34">
            <v>0</v>
          </cell>
          <cell r="D34">
            <v>902762153</v>
          </cell>
        </row>
        <row r="35">
          <cell r="A35" t="str">
            <v>03-06-14</v>
          </cell>
          <cell r="B35" t="str">
            <v>Term Loans - Orienal Bank Of Commerce</v>
          </cell>
          <cell r="C35">
            <v>0</v>
          </cell>
          <cell r="D35">
            <v>892829624</v>
          </cell>
        </row>
        <row r="36">
          <cell r="A36" t="str">
            <v>03-06-15</v>
          </cell>
          <cell r="B36" t="str">
            <v>Term Loans - Dena Bank</v>
          </cell>
          <cell r="C36">
            <v>0</v>
          </cell>
          <cell r="D36">
            <v>420127018</v>
          </cell>
        </row>
        <row r="37">
          <cell r="A37" t="str">
            <v>03-06-16</v>
          </cell>
          <cell r="B37" t="str">
            <v>IDBI Disbursements Under Lc</v>
          </cell>
          <cell r="C37">
            <v>0</v>
          </cell>
          <cell r="D37">
            <v>2529705</v>
          </cell>
        </row>
        <row r="38">
          <cell r="A38" t="str">
            <v>03-06-17</v>
          </cell>
          <cell r="B38" t="str">
            <v>LOAN - YES Bank LTD</v>
          </cell>
          <cell r="C38">
            <v>0</v>
          </cell>
          <cell r="D38">
            <v>1000000000</v>
          </cell>
        </row>
        <row r="39">
          <cell r="A39" t="str">
            <v>03-06-18</v>
          </cell>
          <cell r="B39" t="str">
            <v>TERM LOAN - IDFC Ltd.</v>
          </cell>
          <cell r="C39">
            <v>0</v>
          </cell>
          <cell r="D39">
            <v>2200000000</v>
          </cell>
        </row>
        <row r="40">
          <cell r="A40" t="str">
            <v>03-06-19</v>
          </cell>
          <cell r="B40" t="str">
            <v>TERM LOAN - Andhra Bank</v>
          </cell>
          <cell r="C40">
            <v>0</v>
          </cell>
          <cell r="D40">
            <v>1000000000</v>
          </cell>
        </row>
        <row r="41">
          <cell r="A41" t="str">
            <v>03-06-20</v>
          </cell>
          <cell r="B41" t="str">
            <v>TERM LOAN - Bank of Baroda</v>
          </cell>
          <cell r="C41">
            <v>0</v>
          </cell>
          <cell r="D41">
            <v>1000000000</v>
          </cell>
        </row>
        <row r="42">
          <cell r="A42" t="str">
            <v>03-06-21</v>
          </cell>
          <cell r="B42" t="str">
            <v>TERM LOAN - Karnataka Bank</v>
          </cell>
          <cell r="C42">
            <v>0</v>
          </cell>
          <cell r="D42">
            <v>800000000</v>
          </cell>
        </row>
        <row r="43">
          <cell r="A43" t="str">
            <v>03-07-01</v>
          </cell>
          <cell r="B43" t="str">
            <v>INTEREST ACCRUED &amp; DUE - PNB</v>
          </cell>
          <cell r="C43">
            <v>0</v>
          </cell>
          <cell r="D43">
            <v>0</v>
          </cell>
        </row>
        <row r="44">
          <cell r="A44" t="str">
            <v>03-07-02</v>
          </cell>
          <cell r="B44" t="str">
            <v>INTEREST ACCRUED &amp; DUE - SBI</v>
          </cell>
          <cell r="C44">
            <v>0</v>
          </cell>
          <cell r="D44">
            <v>0</v>
          </cell>
        </row>
        <row r="45">
          <cell r="A45" t="str">
            <v>03-07-03</v>
          </cell>
          <cell r="B45" t="str">
            <v>INTEREST ACCRUED &amp; DUE - SBH</v>
          </cell>
          <cell r="C45">
            <v>0</v>
          </cell>
          <cell r="D45">
            <v>0</v>
          </cell>
        </row>
        <row r="46">
          <cell r="A46" t="str">
            <v>03-07-04</v>
          </cell>
          <cell r="B46" t="str">
            <v>INTEREST ACCRUED &amp; DUE - SBP</v>
          </cell>
          <cell r="C46">
            <v>0</v>
          </cell>
          <cell r="D46">
            <v>0</v>
          </cell>
        </row>
        <row r="47">
          <cell r="A47" t="str">
            <v>03-07-06</v>
          </cell>
          <cell r="B47" t="str">
            <v>INT ACCR &amp; DUE-TERM LOAN-IDBI (UTI</v>
          </cell>
          <cell r="C47">
            <v>0</v>
          </cell>
          <cell r="D47">
            <v>0</v>
          </cell>
        </row>
        <row r="48">
          <cell r="A48" t="str">
            <v>03-08-01</v>
          </cell>
          <cell r="B48" t="str">
            <v>TERM LOANS - GIC</v>
          </cell>
          <cell r="C48">
            <v>0</v>
          </cell>
          <cell r="D48">
            <v>6562500</v>
          </cell>
        </row>
        <row r="49">
          <cell r="A49" t="str">
            <v>03-08-02</v>
          </cell>
          <cell r="B49" t="str">
            <v>TERM LOANS - IDBI</v>
          </cell>
          <cell r="C49">
            <v>0</v>
          </cell>
          <cell r="D49">
            <v>87128373</v>
          </cell>
        </row>
        <row r="50">
          <cell r="A50" t="str">
            <v>03-08-03</v>
          </cell>
          <cell r="B50" t="str">
            <v>TERM LOANS - IIBI</v>
          </cell>
          <cell r="C50">
            <v>0</v>
          </cell>
          <cell r="D50">
            <v>0</v>
          </cell>
        </row>
        <row r="51">
          <cell r="A51" t="str">
            <v>03-08-04</v>
          </cell>
          <cell r="B51" t="str">
            <v>TERM LOANS - LIC</v>
          </cell>
          <cell r="C51">
            <v>0</v>
          </cell>
          <cell r="D51">
            <v>43750000</v>
          </cell>
        </row>
        <row r="52">
          <cell r="A52" t="str">
            <v>03-08-05</v>
          </cell>
          <cell r="B52" t="str">
            <v>TERM LOANS - NIC</v>
          </cell>
          <cell r="C52">
            <v>0</v>
          </cell>
          <cell r="D52">
            <v>3937500</v>
          </cell>
        </row>
        <row r="53">
          <cell r="A53" t="str">
            <v>03-08-06</v>
          </cell>
          <cell r="B53" t="str">
            <v>TERM LOANS - NIA</v>
          </cell>
          <cell r="C53">
            <v>0</v>
          </cell>
          <cell r="D53">
            <v>0</v>
          </cell>
        </row>
        <row r="54">
          <cell r="A54" t="str">
            <v>03-08-07</v>
          </cell>
          <cell r="B54" t="str">
            <v>TERM LOANS - OIC</v>
          </cell>
          <cell r="C54">
            <v>0</v>
          </cell>
          <cell r="D54">
            <v>0</v>
          </cell>
        </row>
        <row r="55">
          <cell r="A55" t="str">
            <v>03-08-08</v>
          </cell>
          <cell r="B55" t="str">
            <v>TERM LOANS - UNITED INDIA</v>
          </cell>
          <cell r="C55">
            <v>0</v>
          </cell>
          <cell r="D55">
            <v>0</v>
          </cell>
        </row>
        <row r="56">
          <cell r="A56" t="str">
            <v>03-08-09</v>
          </cell>
          <cell r="B56" t="str">
            <v>TERM LOANS - ICICI</v>
          </cell>
          <cell r="C56">
            <v>0</v>
          </cell>
          <cell r="D56">
            <v>500000000</v>
          </cell>
        </row>
        <row r="57">
          <cell r="A57" t="str">
            <v>03-08-11</v>
          </cell>
          <cell r="B57" t="str">
            <v>TERM LOANS - PFC</v>
          </cell>
          <cell r="C57">
            <v>0</v>
          </cell>
          <cell r="D57">
            <v>187500382</v>
          </cell>
        </row>
        <row r="58">
          <cell r="A58" t="str">
            <v>03-08-12</v>
          </cell>
          <cell r="B58" t="str">
            <v>LOAN - L&amp;T INFR FIN CO LTD</v>
          </cell>
          <cell r="C58">
            <v>0</v>
          </cell>
          <cell r="D58">
            <v>600000000</v>
          </cell>
        </row>
        <row r="59">
          <cell r="A59" t="str">
            <v>03-08-13</v>
          </cell>
          <cell r="B59" t="str">
            <v>LOAN - L&amp;T FINANCE LTD</v>
          </cell>
          <cell r="C59">
            <v>0</v>
          </cell>
          <cell r="D59">
            <v>500000000</v>
          </cell>
        </row>
        <row r="60">
          <cell r="A60" t="str">
            <v>03-09-01</v>
          </cell>
          <cell r="B60" t="str">
            <v>INTEREST ACCD &amp; DUE - GIC</v>
          </cell>
          <cell r="C60">
            <v>0</v>
          </cell>
          <cell r="D60">
            <v>0</v>
          </cell>
        </row>
        <row r="61">
          <cell r="A61" t="str">
            <v>03-09-02</v>
          </cell>
          <cell r="B61" t="str">
            <v>INTEREST ACCD &amp; DUE -  IDBI</v>
          </cell>
          <cell r="C61">
            <v>0</v>
          </cell>
          <cell r="D61">
            <v>0</v>
          </cell>
        </row>
        <row r="62">
          <cell r="A62" t="str">
            <v>03-09-03</v>
          </cell>
          <cell r="B62" t="str">
            <v>INTEREST ACCD &amp; DUE -  IIBI</v>
          </cell>
          <cell r="C62">
            <v>0</v>
          </cell>
          <cell r="D62">
            <v>0</v>
          </cell>
        </row>
        <row r="63">
          <cell r="A63" t="str">
            <v>03-09-04</v>
          </cell>
          <cell r="B63" t="str">
            <v>INTEREST ACCD &amp; DUE -  LIC</v>
          </cell>
          <cell r="C63">
            <v>0</v>
          </cell>
          <cell r="D63">
            <v>0</v>
          </cell>
        </row>
        <row r="64">
          <cell r="A64" t="str">
            <v>03-09-05</v>
          </cell>
          <cell r="B64" t="str">
            <v>INTEREST ACCD &amp; DUE -  NIC</v>
          </cell>
          <cell r="C64">
            <v>0</v>
          </cell>
          <cell r="D64">
            <v>0</v>
          </cell>
        </row>
        <row r="65">
          <cell r="A65" t="str">
            <v>03-09-06</v>
          </cell>
          <cell r="B65" t="str">
            <v>INTEREST ACCD &amp; DUE -  NIA</v>
          </cell>
          <cell r="C65">
            <v>0</v>
          </cell>
          <cell r="D65">
            <v>0</v>
          </cell>
        </row>
        <row r="66">
          <cell r="A66" t="str">
            <v>03-09-07</v>
          </cell>
          <cell r="B66" t="str">
            <v>INTEREST ACCD &amp; DUE -  OIC</v>
          </cell>
          <cell r="C66">
            <v>0</v>
          </cell>
          <cell r="D66">
            <v>0</v>
          </cell>
        </row>
        <row r="67">
          <cell r="A67" t="str">
            <v>03-09-08</v>
          </cell>
          <cell r="B67" t="str">
            <v>INTEREST ACCD &amp; DUE -  UI</v>
          </cell>
          <cell r="C67">
            <v>0</v>
          </cell>
          <cell r="D67">
            <v>0</v>
          </cell>
        </row>
        <row r="68">
          <cell r="A68" t="str">
            <v>03-09-10</v>
          </cell>
          <cell r="B68" t="str">
            <v>INTEREST ACCD &amp; DUE - PFC (RTL)</v>
          </cell>
          <cell r="C68">
            <v>0</v>
          </cell>
          <cell r="D68">
            <v>0</v>
          </cell>
        </row>
        <row r="69">
          <cell r="A69" t="str">
            <v>03-14-01</v>
          </cell>
          <cell r="B69" t="str">
            <v>ECA- US EXIM BANK</v>
          </cell>
          <cell r="C69">
            <v>0</v>
          </cell>
          <cell r="D69">
            <v>0</v>
          </cell>
        </row>
        <row r="70">
          <cell r="A70" t="str">
            <v>03-14-02</v>
          </cell>
          <cell r="B70" t="str">
            <v>ECB - SBI NEW YORK</v>
          </cell>
          <cell r="C70">
            <v>0</v>
          </cell>
          <cell r="D70">
            <v>0</v>
          </cell>
        </row>
        <row r="71">
          <cell r="A71" t="str">
            <v>03-14-03</v>
          </cell>
          <cell r="B71" t="str">
            <v>Foreign Currency Loan - PFC</v>
          </cell>
          <cell r="C71">
            <v>0</v>
          </cell>
          <cell r="D71">
            <v>347469494</v>
          </cell>
        </row>
        <row r="72">
          <cell r="A72" t="str">
            <v>03-15-01</v>
          </cell>
          <cell r="B72" t="str">
            <v>INTEREST ACCD &amp; DUE -ECA-USEXIM</v>
          </cell>
          <cell r="C72">
            <v>0</v>
          </cell>
          <cell r="D72">
            <v>0</v>
          </cell>
        </row>
        <row r="73">
          <cell r="A73" t="str">
            <v>03-15-02</v>
          </cell>
          <cell r="B73" t="str">
            <v>INTEREST ACCD &amp; DUE -SBI NY -ECB</v>
          </cell>
          <cell r="C73">
            <v>0</v>
          </cell>
          <cell r="D73">
            <v>0</v>
          </cell>
        </row>
        <row r="74">
          <cell r="A74" t="str">
            <v>03-16-02</v>
          </cell>
          <cell r="B74" t="str">
            <v>PUNJAB NATIONAL BANK - B'LORE</v>
          </cell>
          <cell r="C74">
            <v>17814710.87</v>
          </cell>
          <cell r="D74">
            <v>0</v>
          </cell>
        </row>
        <row r="75">
          <cell r="A75" t="str">
            <v>03-16-03</v>
          </cell>
          <cell r="B75" t="str">
            <v>PNB - CASH CREDIT - SBU2</v>
          </cell>
          <cell r="C75">
            <v>0</v>
          </cell>
          <cell r="D75">
            <v>162635821</v>
          </cell>
        </row>
        <row r="76">
          <cell r="A76" t="str">
            <v>03-16-04</v>
          </cell>
          <cell r="B76" t="str">
            <v>CANARA BANK - CASH CREDIT - B'LORE-</v>
          </cell>
          <cell r="C76">
            <v>0</v>
          </cell>
          <cell r="D76">
            <v>434344007</v>
          </cell>
        </row>
        <row r="77">
          <cell r="A77" t="str">
            <v>03-16-05</v>
          </cell>
          <cell r="B77" t="str">
            <v>IDBI BANK LTD. - CASH CREDIT</v>
          </cell>
          <cell r="C77">
            <v>0</v>
          </cell>
          <cell r="D77">
            <v>240000000</v>
          </cell>
        </row>
        <row r="78">
          <cell r="A78" t="str">
            <v>03-17-01</v>
          </cell>
          <cell r="B78" t="str">
            <v>Short Term Loans - Punjab National</v>
          </cell>
          <cell r="C78">
            <v>0</v>
          </cell>
          <cell r="D78">
            <v>0</v>
          </cell>
        </row>
        <row r="79">
          <cell r="A79" t="str">
            <v>04-02-04</v>
          </cell>
          <cell r="B79" t="str">
            <v>ICD - Southern Iron &amp; Steel Co. Ltd</v>
          </cell>
          <cell r="C79">
            <v>0</v>
          </cell>
          <cell r="D79">
            <v>0</v>
          </cell>
        </row>
        <row r="80">
          <cell r="A80" t="str">
            <v>04-04-01</v>
          </cell>
          <cell r="B80" t="str">
            <v>LOAN - JSW INFRST &amp; LOGIST LTD.,</v>
          </cell>
          <cell r="C80">
            <v>0</v>
          </cell>
          <cell r="D80">
            <v>0</v>
          </cell>
        </row>
        <row r="81">
          <cell r="A81" t="str">
            <v>04-09</v>
          </cell>
          <cell r="B81" t="str">
            <v>LOANS BANKS UNSECURED</v>
          </cell>
          <cell r="C81">
            <v>0</v>
          </cell>
          <cell r="D81">
            <v>0</v>
          </cell>
        </row>
        <row r="82">
          <cell r="A82" t="str">
            <v>04-13-01</v>
          </cell>
          <cell r="B82" t="str">
            <v>Short Term Loan - Sun Investment Pv</v>
          </cell>
          <cell r="C82">
            <v>0</v>
          </cell>
          <cell r="D82">
            <v>0</v>
          </cell>
        </row>
        <row r="83">
          <cell r="A83" t="str">
            <v>04-05-01</v>
          </cell>
          <cell r="B83" t="str">
            <v>Short Term Loan - IDBI Bank Limited</v>
          </cell>
          <cell r="C83">
            <v>0</v>
          </cell>
          <cell r="D83">
            <v>0</v>
          </cell>
        </row>
        <row r="84">
          <cell r="A84" t="str">
            <v>04-02-05</v>
          </cell>
          <cell r="B84" t="str">
            <v>ICD - South West Mining Private Lim</v>
          </cell>
          <cell r="C84">
            <v>0</v>
          </cell>
          <cell r="D84">
            <v>0</v>
          </cell>
        </row>
        <row r="85">
          <cell r="A85" t="str">
            <v>05-01-03</v>
          </cell>
          <cell r="B85" t="str">
            <v>REVENUE PURCHASE BILLS ACCEPTED</v>
          </cell>
          <cell r="C85">
            <v>0</v>
          </cell>
          <cell r="D85">
            <v>1415727713</v>
          </cell>
        </row>
        <row r="86">
          <cell r="A86" t="str">
            <v>05-02-01-01</v>
          </cell>
          <cell r="B86" t="str">
            <v>SDRY CRS-CAPITAL EXP - LOCAL</v>
          </cell>
          <cell r="C86">
            <v>0</v>
          </cell>
          <cell r="D86">
            <v>260212277.87</v>
          </cell>
        </row>
        <row r="87">
          <cell r="A87" t="str">
            <v>05-02-01-02</v>
          </cell>
          <cell r="B87" t="str">
            <v>SUNDRY CREDITORS - OTHERS</v>
          </cell>
          <cell r="C87">
            <v>0</v>
          </cell>
          <cell r="D87">
            <v>42801854.23</v>
          </cell>
        </row>
        <row r="88">
          <cell r="A88" t="str">
            <v>05-02-01-04</v>
          </cell>
          <cell r="B88" t="str">
            <v>SUNDRY CREDITORS -SPARES</v>
          </cell>
          <cell r="C88">
            <v>0</v>
          </cell>
          <cell r="D88">
            <v>417796.01</v>
          </cell>
        </row>
        <row r="89">
          <cell r="A89" t="str">
            <v>05-02-01-05</v>
          </cell>
          <cell r="B89" t="str">
            <v>SUNDRY CREDITORS - STORES &amp; SP</v>
          </cell>
          <cell r="C89">
            <v>0</v>
          </cell>
          <cell r="D89">
            <v>1274773130.7</v>
          </cell>
        </row>
        <row r="90">
          <cell r="A90" t="str">
            <v>05-02-01-06</v>
          </cell>
          <cell r="B90" t="str">
            <v>SUNDRY CREDITORS (Project) - Foreign</v>
          </cell>
          <cell r="C90">
            <v>0</v>
          </cell>
          <cell r="D90">
            <v>1121024660.69</v>
          </cell>
        </row>
        <row r="91">
          <cell r="A91" t="str">
            <v>05-02-02-02</v>
          </cell>
          <cell r="B91" t="str">
            <v>SUNDRY CREDITORS - EXPENSES</v>
          </cell>
          <cell r="C91">
            <v>0</v>
          </cell>
          <cell r="D91">
            <v>0</v>
          </cell>
        </row>
        <row r="92">
          <cell r="A92" t="str">
            <v>05-02-03-01</v>
          </cell>
          <cell r="B92" t="str">
            <v>Due - Shanghai Electric Group Co Lt</v>
          </cell>
          <cell r="C92">
            <v>0</v>
          </cell>
          <cell r="D92">
            <v>41975158</v>
          </cell>
        </row>
        <row r="93">
          <cell r="A93" t="str">
            <v>05-02-03-03</v>
          </cell>
          <cell r="B93" t="str">
            <v>Advance Received Agnst PMC</v>
          </cell>
          <cell r="C93">
            <v>0</v>
          </cell>
          <cell r="D93">
            <v>0</v>
          </cell>
        </row>
        <row r="94">
          <cell r="A94" t="str">
            <v>05-02-03-04</v>
          </cell>
          <cell r="B94" t="str">
            <v>Due - Chengdu Dongsi Power Technolo</v>
          </cell>
          <cell r="C94">
            <v>0</v>
          </cell>
          <cell r="D94">
            <v>0</v>
          </cell>
        </row>
        <row r="95">
          <cell r="A95" t="str">
            <v>05-02-03-05</v>
          </cell>
          <cell r="B95" t="str">
            <v>Due - Raj West Power Limited</v>
          </cell>
          <cell r="C95">
            <v>0</v>
          </cell>
          <cell r="D95">
            <v>34894683</v>
          </cell>
        </row>
        <row r="96">
          <cell r="A96" t="str">
            <v>05-02-03-06</v>
          </cell>
          <cell r="B96" t="str">
            <v>Due - JSW Energy (Vijayanagar) Limited</v>
          </cell>
          <cell r="C96">
            <v>0</v>
          </cell>
          <cell r="D96">
            <v>0</v>
          </cell>
        </row>
        <row r="97">
          <cell r="A97" t="str">
            <v>05-02-03-07</v>
          </cell>
          <cell r="B97" t="str">
            <v>Due - Jaigad Power Transco Limited</v>
          </cell>
          <cell r="C97">
            <v>0</v>
          </cell>
          <cell r="D97">
            <v>0</v>
          </cell>
        </row>
        <row r="98">
          <cell r="A98" t="str">
            <v>05-04-01</v>
          </cell>
          <cell r="B98" t="str">
            <v>EMPLOYEES CONT.PAYABLE</v>
          </cell>
          <cell r="C98">
            <v>0</v>
          </cell>
          <cell r="D98">
            <v>1773671</v>
          </cell>
        </row>
        <row r="99">
          <cell r="A99" t="str">
            <v>05-04-02</v>
          </cell>
          <cell r="B99" t="str">
            <v>EMPLOYERS CONT.PAYABLE</v>
          </cell>
          <cell r="C99">
            <v>0</v>
          </cell>
          <cell r="D99">
            <v>1463249</v>
          </cell>
        </row>
        <row r="100">
          <cell r="A100" t="str">
            <v>05-04-03</v>
          </cell>
          <cell r="B100" t="str">
            <v>PF ADMIN CHARGES PYBLE</v>
          </cell>
          <cell r="C100">
            <v>0</v>
          </cell>
          <cell r="D100">
            <v>0</v>
          </cell>
        </row>
        <row r="101">
          <cell r="A101" t="str">
            <v>05-04-04</v>
          </cell>
          <cell r="B101" t="str">
            <v>VOLUNTARY PROVIDENT FUND</v>
          </cell>
          <cell r="C101">
            <v>0</v>
          </cell>
          <cell r="D101">
            <v>258684</v>
          </cell>
        </row>
        <row r="102">
          <cell r="A102" t="str">
            <v>05-05</v>
          </cell>
          <cell r="B102" t="str">
            <v>PENSION FUND PAYABLE</v>
          </cell>
          <cell r="C102">
            <v>0</v>
          </cell>
          <cell r="D102">
            <v>268641</v>
          </cell>
        </row>
        <row r="103">
          <cell r="A103" t="str">
            <v>05-06-01</v>
          </cell>
          <cell r="B103" t="str">
            <v>TDS PAYABLE - STAFF SALARY</v>
          </cell>
          <cell r="C103">
            <v>0</v>
          </cell>
          <cell r="D103">
            <v>6335543</v>
          </cell>
        </row>
        <row r="104">
          <cell r="A104" t="str">
            <v>05-06-02</v>
          </cell>
          <cell r="B104" t="str">
            <v>TDS PAYABLE - CONTRACTORS</v>
          </cell>
          <cell r="C104">
            <v>0</v>
          </cell>
          <cell r="D104">
            <v>3871623</v>
          </cell>
        </row>
        <row r="105">
          <cell r="A105" t="str">
            <v>05-06-03</v>
          </cell>
          <cell r="B105" t="str">
            <v>TDS PAYABLE - RENT</v>
          </cell>
          <cell r="C105">
            <v>0</v>
          </cell>
          <cell r="D105">
            <v>110041</v>
          </cell>
        </row>
        <row r="106">
          <cell r="A106" t="str">
            <v>05-06-04</v>
          </cell>
          <cell r="B106" t="str">
            <v>TDS PAYABLE - PROF. CHARGE</v>
          </cell>
          <cell r="C106">
            <v>0</v>
          </cell>
          <cell r="D106">
            <v>3162432</v>
          </cell>
        </row>
        <row r="107">
          <cell r="A107" t="str">
            <v>05-06-05</v>
          </cell>
          <cell r="B107" t="str">
            <v>TDS PAYABLE - SERVICES</v>
          </cell>
          <cell r="C107">
            <v>0</v>
          </cell>
          <cell r="D107">
            <v>0</v>
          </cell>
        </row>
        <row r="108">
          <cell r="A108" t="str">
            <v>05-06-06</v>
          </cell>
          <cell r="B108" t="str">
            <v>TDS PYBLE -INTEREST OTHER THAN</v>
          </cell>
          <cell r="C108">
            <v>0</v>
          </cell>
          <cell r="D108">
            <v>586986</v>
          </cell>
        </row>
        <row r="109">
          <cell r="A109" t="str">
            <v>05-06-07</v>
          </cell>
          <cell r="B109" t="str">
            <v>TDS PAYABLE ON INTEREST</v>
          </cell>
          <cell r="C109">
            <v>0</v>
          </cell>
          <cell r="D109">
            <v>0</v>
          </cell>
        </row>
        <row r="110">
          <cell r="A110" t="str">
            <v>05-06-08</v>
          </cell>
          <cell r="B110" t="str">
            <v>TDS PAYABLE - INTRST ON SECURI</v>
          </cell>
          <cell r="C110">
            <v>1</v>
          </cell>
          <cell r="D110">
            <v>0</v>
          </cell>
        </row>
        <row r="111">
          <cell r="A111" t="str">
            <v>05-06-09</v>
          </cell>
          <cell r="B111" t="str">
            <v>TDS PAYABLE - COMMISSION OR BROKERA</v>
          </cell>
          <cell r="C111">
            <v>0</v>
          </cell>
          <cell r="D111">
            <v>0</v>
          </cell>
        </row>
        <row r="112">
          <cell r="A112" t="str">
            <v>05-07-01</v>
          </cell>
          <cell r="B112" t="str">
            <v>TAX RECOVERIES - SALES</v>
          </cell>
          <cell r="C112">
            <v>0</v>
          </cell>
          <cell r="D112">
            <v>71752.44</v>
          </cell>
        </row>
        <row r="113">
          <cell r="A113" t="str">
            <v>05-07-02</v>
          </cell>
          <cell r="B113" t="str">
            <v>TAX RECOVERIES- ELECTRICITY CONSUP.</v>
          </cell>
          <cell r="C113">
            <v>0</v>
          </cell>
          <cell r="D113">
            <v>2187814</v>
          </cell>
        </row>
        <row r="114">
          <cell r="A114" t="str">
            <v>05-07-03</v>
          </cell>
          <cell r="B114" t="str">
            <v>TDS - Works Contract Tax</v>
          </cell>
          <cell r="C114">
            <v>0</v>
          </cell>
          <cell r="D114">
            <v>42182.25</v>
          </cell>
        </row>
        <row r="115">
          <cell r="A115" t="str">
            <v>05-08-01</v>
          </cell>
          <cell r="B115" t="str">
            <v>Service Tax Payable</v>
          </cell>
          <cell r="C115">
            <v>0</v>
          </cell>
          <cell r="D115">
            <v>21499279</v>
          </cell>
        </row>
        <row r="116">
          <cell r="A116" t="str">
            <v>05-09-01</v>
          </cell>
          <cell r="B116" t="str">
            <v>PF Recovery from Contractors</v>
          </cell>
          <cell r="C116">
            <v>15</v>
          </cell>
          <cell r="D116">
            <v>0</v>
          </cell>
        </row>
        <row r="117">
          <cell r="A117" t="str">
            <v>05-09-03</v>
          </cell>
          <cell r="B117" t="str">
            <v>LIC PREMIUM UNDER S.S.S.</v>
          </cell>
          <cell r="C117">
            <v>0</v>
          </cell>
          <cell r="D117">
            <v>136544</v>
          </cell>
        </row>
        <row r="118">
          <cell r="A118" t="str">
            <v>05-09-04</v>
          </cell>
          <cell r="B118" t="str">
            <v>PROFESSIONAL TAX PAYABLE</v>
          </cell>
          <cell r="C118">
            <v>0</v>
          </cell>
          <cell r="D118">
            <v>136731</v>
          </cell>
        </row>
        <row r="119">
          <cell r="A119" t="str">
            <v>05-09-07</v>
          </cell>
          <cell r="B119" t="str">
            <v>EMP HOUSING LOAN EMI PAYABLE</v>
          </cell>
          <cell r="C119">
            <v>0</v>
          </cell>
          <cell r="D119">
            <v>0</v>
          </cell>
        </row>
        <row r="120">
          <cell r="A120" t="str">
            <v>05-09-08</v>
          </cell>
          <cell r="B120" t="str">
            <v>SPORTS CLUB SUBSCRPN - PAYABLE</v>
          </cell>
          <cell r="C120">
            <v>0</v>
          </cell>
          <cell r="D120">
            <v>44408</v>
          </cell>
        </row>
        <row r="121">
          <cell r="A121" t="str">
            <v>05-09-09</v>
          </cell>
          <cell r="B121" t="str">
            <v>CONTRBN.TO KAR.LABR.WELF FUND</v>
          </cell>
          <cell r="C121">
            <v>0</v>
          </cell>
          <cell r="D121">
            <v>0</v>
          </cell>
        </row>
        <row r="122">
          <cell r="A122" t="str">
            <v>05-09-10</v>
          </cell>
          <cell r="B122" t="str">
            <v>SCHOOL BUS CHRGS RECOVERY</v>
          </cell>
          <cell r="C122">
            <v>0</v>
          </cell>
          <cell r="D122">
            <v>49775</v>
          </cell>
        </row>
        <row r="123">
          <cell r="A123" t="str">
            <v>05-09-11</v>
          </cell>
          <cell r="B123" t="str">
            <v>SERVICE BONDS DEPOSIT</v>
          </cell>
          <cell r="C123">
            <v>0</v>
          </cell>
          <cell r="D123">
            <v>122988</v>
          </cell>
        </row>
        <row r="124">
          <cell r="A124" t="str">
            <v>05-09-12</v>
          </cell>
          <cell r="B124" t="str">
            <v>JEWA RECOVERY</v>
          </cell>
          <cell r="C124">
            <v>0</v>
          </cell>
          <cell r="D124">
            <v>4960</v>
          </cell>
        </row>
        <row r="125">
          <cell r="A125" t="str">
            <v>05-09-13</v>
          </cell>
          <cell r="B125" t="str">
            <v>RECOVERIES FROM EMPLOYEES</v>
          </cell>
          <cell r="C125">
            <v>0</v>
          </cell>
          <cell r="D125">
            <v>721357.12</v>
          </cell>
        </row>
        <row r="126">
          <cell r="A126" t="str">
            <v>05-09-14</v>
          </cell>
          <cell r="B126" t="str">
            <v>RECOVERIES FROM EMPLOYEES - ELECTRI</v>
          </cell>
          <cell r="C126">
            <v>0</v>
          </cell>
          <cell r="D126">
            <v>301022</v>
          </cell>
        </row>
        <row r="127">
          <cell r="A127" t="str">
            <v>05-09-15</v>
          </cell>
          <cell r="B127" t="str">
            <v>RECOVERIES FROM EMPLOYEES - HRA</v>
          </cell>
          <cell r="C127">
            <v>0</v>
          </cell>
          <cell r="D127">
            <v>1130809</v>
          </cell>
        </row>
        <row r="128">
          <cell r="A128" t="str">
            <v>05-11</v>
          </cell>
          <cell r="B128" t="str">
            <v>KARNATAKA LABR WELFARE FUND</v>
          </cell>
          <cell r="C128">
            <v>0</v>
          </cell>
          <cell r="D128">
            <v>0</v>
          </cell>
        </row>
        <row r="129">
          <cell r="A129" t="str">
            <v>05-12</v>
          </cell>
          <cell r="B129" t="str">
            <v>EARNEST MONEY DEPOSIT</v>
          </cell>
          <cell r="C129">
            <v>0</v>
          </cell>
          <cell r="D129">
            <v>7434</v>
          </cell>
        </row>
        <row r="130">
          <cell r="A130" t="str">
            <v>05-15-02</v>
          </cell>
          <cell r="B130" t="str">
            <v>Deduction - KPTCL</v>
          </cell>
          <cell r="C130">
            <v>0</v>
          </cell>
          <cell r="D130">
            <v>66036783</v>
          </cell>
        </row>
        <row r="131">
          <cell r="A131" t="str">
            <v>05-15-03</v>
          </cell>
          <cell r="B131" t="str">
            <v>Other Liabilities - Stal Cheques</v>
          </cell>
          <cell r="C131">
            <v>0</v>
          </cell>
          <cell r="D131">
            <v>9400</v>
          </cell>
        </row>
        <row r="132">
          <cell r="A132" t="str">
            <v>05-15-04</v>
          </cell>
          <cell r="B132" t="str">
            <v>Due to Raytheon Ebasco</v>
          </cell>
          <cell r="C132">
            <v>0</v>
          </cell>
          <cell r="D132">
            <v>0</v>
          </cell>
        </row>
        <row r="133">
          <cell r="A133" t="str">
            <v>05-15-05</v>
          </cell>
          <cell r="B133" t="str">
            <v>Due to P.T.Param Utama Jaya</v>
          </cell>
          <cell r="C133">
            <v>0</v>
          </cell>
          <cell r="D133">
            <v>0</v>
          </cell>
        </row>
        <row r="134">
          <cell r="A134" t="str">
            <v>05-15-07</v>
          </cell>
          <cell r="B134" t="str">
            <v>Due - JSW Energy (Ratnagiri) Limited</v>
          </cell>
          <cell r="C134">
            <v>0</v>
          </cell>
          <cell r="D134">
            <v>0</v>
          </cell>
        </row>
        <row r="135">
          <cell r="A135" t="str">
            <v>05-20-01</v>
          </cell>
          <cell r="B135" t="str">
            <v>INT.ACCD.BUT NOT DUE-DEB</v>
          </cell>
          <cell r="C135">
            <v>0</v>
          </cell>
          <cell r="D135">
            <v>6945177</v>
          </cell>
        </row>
        <row r="136">
          <cell r="A136" t="str">
            <v>05-20-02</v>
          </cell>
          <cell r="B136" t="str">
            <v>INT.ACCD.BUT NOT DUE-TL -FIS</v>
          </cell>
          <cell r="C136">
            <v>0</v>
          </cell>
          <cell r="D136">
            <v>6933057</v>
          </cell>
        </row>
        <row r="137">
          <cell r="A137" t="str">
            <v>05-20-03</v>
          </cell>
          <cell r="B137" t="str">
            <v>INT.ACCD.BUT NOT DUE-TL-BNKS</v>
          </cell>
          <cell r="C137">
            <v>0</v>
          </cell>
          <cell r="D137">
            <v>37849029.99</v>
          </cell>
        </row>
        <row r="138">
          <cell r="A138" t="str">
            <v>05-20-05</v>
          </cell>
          <cell r="B138" t="str">
            <v>INT.ACCD.BUT NOT DUE-ECB</v>
          </cell>
          <cell r="C138">
            <v>0</v>
          </cell>
          <cell r="D138">
            <v>0</v>
          </cell>
        </row>
        <row r="139">
          <cell r="A139" t="str">
            <v>05-20-06</v>
          </cell>
          <cell r="B139" t="str">
            <v>INT.ACCD.BUT NOT DUE-OTHERS</v>
          </cell>
          <cell r="C139">
            <v>0</v>
          </cell>
          <cell r="D139">
            <v>0</v>
          </cell>
        </row>
        <row r="140">
          <cell r="A140" t="str">
            <v>05-20-07</v>
          </cell>
          <cell r="B140" t="str">
            <v>INT.ACCD.BUT NOT DUE-FCL -PFC</v>
          </cell>
          <cell r="C140">
            <v>0</v>
          </cell>
          <cell r="D140">
            <v>8138264</v>
          </cell>
        </row>
        <row r="141">
          <cell r="A141" t="str">
            <v>05-20-08</v>
          </cell>
          <cell r="B141" t="str">
            <v>INT.ACD.BUT NOT DUE - BUYERS CREDIT</v>
          </cell>
          <cell r="C141">
            <v>0</v>
          </cell>
          <cell r="D141">
            <v>3523891</v>
          </cell>
        </row>
        <row r="142">
          <cell r="A142" t="str">
            <v>05-21</v>
          </cell>
          <cell r="B142" t="str">
            <v>SECURITY DEPOSIT - VEHICLE</v>
          </cell>
          <cell r="C142">
            <v>0</v>
          </cell>
          <cell r="D142">
            <v>1778237</v>
          </cell>
        </row>
        <row r="143">
          <cell r="A143" t="str">
            <v>05-22</v>
          </cell>
          <cell r="B143" t="str">
            <v>PROVISIONAL LIABILITY - CREDIT</v>
          </cell>
          <cell r="C143">
            <v>0</v>
          </cell>
          <cell r="D143">
            <v>9781374.81</v>
          </cell>
        </row>
        <row r="144">
          <cell r="A144" t="str">
            <v>05-30</v>
          </cell>
          <cell r="B144" t="str">
            <v>Due to JVSL</v>
          </cell>
          <cell r="C144">
            <v>0</v>
          </cell>
          <cell r="D144">
            <v>0</v>
          </cell>
        </row>
        <row r="145">
          <cell r="A145" t="str">
            <v>05-37</v>
          </cell>
          <cell r="B145" t="str">
            <v>Due to KPTCL</v>
          </cell>
          <cell r="C145">
            <v>0</v>
          </cell>
          <cell r="D145">
            <v>0</v>
          </cell>
        </row>
        <row r="146">
          <cell r="A146" t="str">
            <v>05-38</v>
          </cell>
          <cell r="B146" t="str">
            <v>Advance JSW Power Ltd.- O &amp; M</v>
          </cell>
          <cell r="C146">
            <v>0</v>
          </cell>
          <cell r="D146">
            <v>0</v>
          </cell>
        </row>
        <row r="147">
          <cell r="A147" t="str">
            <v>05-39</v>
          </cell>
          <cell r="B147" t="str">
            <v>LEASE DEPOSIT - JSWEVL</v>
          </cell>
          <cell r="C147">
            <v>0</v>
          </cell>
          <cell r="D147">
            <v>0</v>
          </cell>
        </row>
        <row r="148">
          <cell r="A148" t="str">
            <v>05-40</v>
          </cell>
          <cell r="B148" t="str">
            <v>Lease Deposit - Jswsl</v>
          </cell>
          <cell r="C148">
            <v>0</v>
          </cell>
          <cell r="D148">
            <v>1575000</v>
          </cell>
        </row>
        <row r="149">
          <cell r="A149" t="str">
            <v>06-01</v>
          </cell>
          <cell r="B149" t="str">
            <v>PROVISION FOR CAPITAL EXPENSES</v>
          </cell>
          <cell r="C149">
            <v>0</v>
          </cell>
          <cell r="D149">
            <v>11588187</v>
          </cell>
        </row>
        <row r="150">
          <cell r="A150" t="str">
            <v>06-02-01</v>
          </cell>
          <cell r="B150" t="str">
            <v>PROVISION FOR TRAVELLING EXPS</v>
          </cell>
          <cell r="C150">
            <v>0</v>
          </cell>
          <cell r="D150">
            <v>0</v>
          </cell>
        </row>
        <row r="151">
          <cell r="A151" t="str">
            <v>06-02-02</v>
          </cell>
          <cell r="B151" t="str">
            <v>PROVN FOR ENTRY TAX  </v>
          </cell>
          <cell r="C151">
            <v>0</v>
          </cell>
          <cell r="D151">
            <v>8367339</v>
          </cell>
        </row>
        <row r="152">
          <cell r="A152" t="str">
            <v>06-02-03</v>
          </cell>
          <cell r="B152" t="str">
            <v>PROVN FOR AUDIT FEE</v>
          </cell>
          <cell r="C152">
            <v>0</v>
          </cell>
          <cell r="D152">
            <v>0</v>
          </cell>
        </row>
        <row r="153">
          <cell r="A153" t="str">
            <v>06-02-05</v>
          </cell>
          <cell r="B153" t="str">
            <v>PROVN FOR BONUS</v>
          </cell>
          <cell r="C153">
            <v>0</v>
          </cell>
          <cell r="D153">
            <v>17372744.4</v>
          </cell>
        </row>
        <row r="154">
          <cell r="A154" t="str">
            <v>06-02-06</v>
          </cell>
          <cell r="B154" t="str">
            <v>PROVN FOR OTHER EXPS</v>
          </cell>
          <cell r="C154">
            <v>0</v>
          </cell>
          <cell r="D154">
            <v>435177480.86</v>
          </cell>
        </row>
        <row r="155">
          <cell r="A155" t="str">
            <v>06-02-07</v>
          </cell>
          <cell r="B155" t="str">
            <v>PROVN FOR GRATUITY</v>
          </cell>
          <cell r="C155">
            <v>0</v>
          </cell>
          <cell r="D155">
            <v>16135021</v>
          </cell>
        </row>
        <row r="156">
          <cell r="A156" t="str">
            <v>06-02-08</v>
          </cell>
          <cell r="B156" t="str">
            <v>PROVN FOR LTA</v>
          </cell>
          <cell r="C156">
            <v>0</v>
          </cell>
          <cell r="D156">
            <v>12397709</v>
          </cell>
        </row>
        <row r="157">
          <cell r="A157" t="str">
            <v>06-02-09</v>
          </cell>
          <cell r="B157" t="str">
            <v>PROVN FOR LEAVE ENCASHMT</v>
          </cell>
          <cell r="C157">
            <v>0</v>
          </cell>
          <cell r="D157">
            <v>29484907</v>
          </cell>
        </row>
        <row r="158">
          <cell r="A158" t="str">
            <v>06-02-10</v>
          </cell>
          <cell r="B158" t="str">
            <v>PROVN FOR PHASED OVERHAUL EXP - JTPCL</v>
          </cell>
          <cell r="C158">
            <v>0</v>
          </cell>
          <cell r="D158">
            <v>0</v>
          </cell>
        </row>
        <row r="159">
          <cell r="A159" t="str">
            <v>06-02-11</v>
          </cell>
          <cell r="B159" t="str">
            <v>PROVN FOR PHASED OVERHAUL EXP - JPL1</v>
          </cell>
          <cell r="C159">
            <v>0</v>
          </cell>
          <cell r="D159">
            <v>0</v>
          </cell>
        </row>
        <row r="160">
          <cell r="A160" t="str">
            <v>06-02-12</v>
          </cell>
          <cell r="B160" t="str">
            <v>PROVN FOR PURCHASE OF FUEL</v>
          </cell>
          <cell r="C160">
            <v>0</v>
          </cell>
          <cell r="D160">
            <v>1441079868.98</v>
          </cell>
        </row>
        <row r="161">
          <cell r="A161" t="str">
            <v>06-02-13</v>
          </cell>
          <cell r="B161" t="str">
            <v>PROVISION FOR VARIABLE PAY TO EMPL</v>
          </cell>
          <cell r="C161">
            <v>0</v>
          </cell>
          <cell r="D161">
            <v>16466825</v>
          </cell>
        </row>
        <row r="162">
          <cell r="A162" t="str">
            <v>06-02-14</v>
          </cell>
          <cell r="B162" t="str">
            <v>PROVISION FOR PROJET MANAG. EXPENSE</v>
          </cell>
          <cell r="C162">
            <v>0</v>
          </cell>
          <cell r="D162">
            <v>73172000</v>
          </cell>
        </row>
        <row r="163">
          <cell r="A163" t="str">
            <v>06-02-15</v>
          </cell>
          <cell r="B163" t="str">
            <v>PROVISION FOR PURCHASE OF FUEL (IMP</v>
          </cell>
          <cell r="C163">
            <v>0</v>
          </cell>
          <cell r="D163">
            <v>1017103017</v>
          </cell>
        </row>
        <row r="164">
          <cell r="A164" t="str">
            <v>06-03-01</v>
          </cell>
          <cell r="B164" t="str">
            <v>PROVN FOR INCOME TAX</v>
          </cell>
          <cell r="C164">
            <v>0</v>
          </cell>
          <cell r="D164">
            <v>1832174815</v>
          </cell>
        </row>
        <row r="165">
          <cell r="A165" t="str">
            <v>06-03-02</v>
          </cell>
          <cell r="B165" t="str">
            <v>PROVN FOR WEALTH TAX</v>
          </cell>
          <cell r="C165">
            <v>0</v>
          </cell>
          <cell r="D165">
            <v>62904</v>
          </cell>
        </row>
        <row r="166">
          <cell r="A166" t="str">
            <v>06-03-03</v>
          </cell>
          <cell r="B166" t="str">
            <v>PROVN FOR FRINGE BENEFIT TAX</v>
          </cell>
          <cell r="C166">
            <v>0</v>
          </cell>
          <cell r="D166">
            <v>5504363</v>
          </cell>
        </row>
        <row r="167">
          <cell r="A167" t="str">
            <v>06-03-04</v>
          </cell>
          <cell r="B167" t="str">
            <v>PROVN FOR TAX ON DISTRIBUTABLE PROF</v>
          </cell>
          <cell r="C167">
            <v>0</v>
          </cell>
          <cell r="D167">
            <v>0</v>
          </cell>
        </row>
        <row r="168">
          <cell r="A168" t="str">
            <v>06-05</v>
          </cell>
          <cell r="B168" t="str">
            <v>PROVISION FOR INCENTIVE</v>
          </cell>
          <cell r="C168">
            <v>0</v>
          </cell>
          <cell r="D168">
            <v>4246052</v>
          </cell>
        </row>
        <row r="169">
          <cell r="A169" t="str">
            <v>06-07-01</v>
          </cell>
          <cell r="B169" t="str">
            <v>PROVISIONS - FINAL DEVIDEND</v>
          </cell>
          <cell r="C169">
            <v>0</v>
          </cell>
          <cell r="D169">
            <v>0</v>
          </cell>
        </row>
        <row r="170">
          <cell r="A170" t="str">
            <v>06-08</v>
          </cell>
          <cell r="B170" t="str">
            <v>SALARY AND WAGES PAYABLE</v>
          </cell>
          <cell r="C170">
            <v>36292</v>
          </cell>
          <cell r="D170">
            <v>0</v>
          </cell>
        </row>
        <row r="171">
          <cell r="A171" t="str">
            <v>06-09</v>
          </cell>
          <cell r="B171" t="str">
            <v>PROVISION FOR DOUBTFUL DEBTS</v>
          </cell>
          <cell r="C171">
            <v>0</v>
          </cell>
          <cell r="D171">
            <v>0</v>
          </cell>
        </row>
        <row r="172">
          <cell r="A172" t="str">
            <v>07-01</v>
          </cell>
          <cell r="B172" t="str">
            <v>SALE OF ASSETS</v>
          </cell>
          <cell r="C172">
            <v>0</v>
          </cell>
          <cell r="D172">
            <v>0</v>
          </cell>
        </row>
        <row r="173">
          <cell r="A173" t="str">
            <v>07-02-01</v>
          </cell>
          <cell r="B173" t="str">
            <v>LAND &amp; LAND DEV. - LEASE HOLD</v>
          </cell>
          <cell r="C173">
            <v>13652972</v>
          </cell>
          <cell r="D173">
            <v>0</v>
          </cell>
        </row>
        <row r="174">
          <cell r="A174" t="str">
            <v>07-03-01</v>
          </cell>
          <cell r="B174" t="str">
            <v>BUILDING GENERAL CLASS-1</v>
          </cell>
          <cell r="C174">
            <v>79116526.99</v>
          </cell>
          <cell r="D174">
            <v>0</v>
          </cell>
        </row>
        <row r="175">
          <cell r="A175" t="str">
            <v>07-03-04</v>
          </cell>
          <cell r="B175" t="str">
            <v>BUILDING FACTORY CLASS-1</v>
          </cell>
          <cell r="C175">
            <v>57824345</v>
          </cell>
          <cell r="D175">
            <v>0</v>
          </cell>
        </row>
        <row r="176">
          <cell r="A176" t="str">
            <v>07-03-07</v>
          </cell>
          <cell r="B176" t="str">
            <v>ROADS, WALLS &amp; FENCES</v>
          </cell>
          <cell r="C176">
            <v>20093565.45</v>
          </cell>
          <cell r="D176">
            <v>0</v>
          </cell>
        </row>
        <row r="177">
          <cell r="A177" t="str">
            <v>07-04-01</v>
          </cell>
          <cell r="B177" t="str">
            <v>PLANT &amp; MACHY GENERAL ITEMS</v>
          </cell>
          <cell r="C177">
            <v>167530733.57</v>
          </cell>
          <cell r="D177">
            <v>0</v>
          </cell>
        </row>
        <row r="178">
          <cell r="A178" t="str">
            <v>07-04-02-01</v>
          </cell>
          <cell r="B178" t="str">
            <v>FACTORY EQUIPMENT</v>
          </cell>
          <cell r="C178">
            <v>6869082.75</v>
          </cell>
          <cell r="D178">
            <v>0</v>
          </cell>
        </row>
        <row r="179">
          <cell r="A179" t="str">
            <v>07-04-03</v>
          </cell>
          <cell r="B179" t="str">
            <v>WATER SYSTEM AND SANITATION</v>
          </cell>
          <cell r="C179">
            <v>6346175</v>
          </cell>
          <cell r="D179">
            <v>0</v>
          </cell>
        </row>
        <row r="180">
          <cell r="A180" t="str">
            <v>07-04-04</v>
          </cell>
          <cell r="B180" t="str">
            <v>PLANT &amp; MACHY MSRING INSTRUMENTS</v>
          </cell>
          <cell r="C180">
            <v>15156593.03</v>
          </cell>
          <cell r="D180">
            <v>0</v>
          </cell>
        </row>
        <row r="181">
          <cell r="A181" t="str">
            <v>07-04-05</v>
          </cell>
          <cell r="B181" t="str">
            <v>PLANT &amp; MACHY ELEC. INSTLTN.</v>
          </cell>
          <cell r="C181">
            <v>435131407.14</v>
          </cell>
          <cell r="D181">
            <v>0</v>
          </cell>
        </row>
        <row r="182">
          <cell r="A182" t="str">
            <v>07-04-07</v>
          </cell>
          <cell r="B182" t="str">
            <v>COMP. &amp; DATA PROC. MACHINES</v>
          </cell>
          <cell r="C182">
            <v>37310002.04</v>
          </cell>
          <cell r="D182">
            <v>0</v>
          </cell>
        </row>
        <row r="183">
          <cell r="A183" t="str">
            <v>07-04-08</v>
          </cell>
          <cell r="B183" t="str">
            <v>OFFICE EQUIPMENTS</v>
          </cell>
          <cell r="C183">
            <v>11074519.42</v>
          </cell>
          <cell r="D183">
            <v>0</v>
          </cell>
        </row>
        <row r="184">
          <cell r="A184" t="str">
            <v>07-04-09</v>
          </cell>
          <cell r="B184" t="str">
            <v>AIR CONDITIONERS</v>
          </cell>
          <cell r="C184">
            <v>3297242.13</v>
          </cell>
          <cell r="D184">
            <v>0</v>
          </cell>
        </row>
        <row r="185">
          <cell r="A185" t="str">
            <v>07-04-11-01</v>
          </cell>
          <cell r="B185" t="str">
            <v>PL &amp; MACHY - COMN-INDIGENOUS</v>
          </cell>
          <cell r="C185">
            <v>796126705.01</v>
          </cell>
          <cell r="D185">
            <v>0</v>
          </cell>
        </row>
        <row r="186">
          <cell r="A186" t="str">
            <v>07-04-11-02</v>
          </cell>
          <cell r="B186" t="str">
            <v>PL &amp; MACHY - COMN-IMPORTED</v>
          </cell>
          <cell r="C186">
            <v>1336998513.07</v>
          </cell>
          <cell r="D186">
            <v>0</v>
          </cell>
        </row>
        <row r="187">
          <cell r="A187" t="str">
            <v>07-04-12-01</v>
          </cell>
          <cell r="B187" t="str">
            <v>PL &amp; MACHY - UNIT-1-INDIGENOUS</v>
          </cell>
          <cell r="C187">
            <v>2912189394</v>
          </cell>
          <cell r="D187">
            <v>0</v>
          </cell>
        </row>
        <row r="188">
          <cell r="A188" t="str">
            <v>07-04-12-02</v>
          </cell>
          <cell r="B188" t="str">
            <v>PL &amp; MACHY - UNIT-1-IMPORTED</v>
          </cell>
          <cell r="C188">
            <v>842544228.01</v>
          </cell>
          <cell r="D188">
            <v>0</v>
          </cell>
        </row>
        <row r="189">
          <cell r="A189" t="str">
            <v>07-04-13-01</v>
          </cell>
          <cell r="B189" t="str">
            <v>PL &amp; MACHY - UNIT-2-INDIGENOUS</v>
          </cell>
          <cell r="C189">
            <v>3125886670</v>
          </cell>
          <cell r="D189">
            <v>0</v>
          </cell>
        </row>
        <row r="190">
          <cell r="A190" t="str">
            <v>07-04-13-02</v>
          </cell>
          <cell r="B190" t="str">
            <v>PL &amp; MACHY - UNIT-2-IMPORTED</v>
          </cell>
          <cell r="C190">
            <v>802480339.91</v>
          </cell>
          <cell r="D190">
            <v>0</v>
          </cell>
        </row>
        <row r="191">
          <cell r="A191" t="str">
            <v>07-04-14</v>
          </cell>
          <cell r="B191" t="str">
            <v>PL &amp; MACHY - WATER SUPPLY SYSTEM</v>
          </cell>
          <cell r="C191">
            <v>280000000</v>
          </cell>
          <cell r="D191">
            <v>0</v>
          </cell>
        </row>
        <row r="192">
          <cell r="A192" t="str">
            <v>07-05-01-01</v>
          </cell>
          <cell r="B192" t="str">
            <v>FURN. &amp; FIXTURES - FTY &amp; OFFCE</v>
          </cell>
          <cell r="C192">
            <v>31334195.12</v>
          </cell>
          <cell r="D192">
            <v>0</v>
          </cell>
        </row>
        <row r="193">
          <cell r="A193" t="str">
            <v>07-05-02</v>
          </cell>
          <cell r="B193" t="str">
            <v>FURN. &amp; FIXTURES - AMMENITY</v>
          </cell>
          <cell r="C193">
            <v>0</v>
          </cell>
          <cell r="D193">
            <v>0</v>
          </cell>
        </row>
        <row r="194">
          <cell r="A194" t="str">
            <v>07-06</v>
          </cell>
          <cell r="B194" t="str">
            <v>MOTOR VEHICLES</v>
          </cell>
          <cell r="C194">
            <v>23956577.59</v>
          </cell>
          <cell r="D194">
            <v>0</v>
          </cell>
        </row>
        <row r="195">
          <cell r="A195" t="str">
            <v>07-07</v>
          </cell>
          <cell r="B195" t="str">
            <v>FIXED ASSET-SUSPENSES A/C</v>
          </cell>
          <cell r="C195">
            <v>20238656.96</v>
          </cell>
          <cell r="D195">
            <v>0</v>
          </cell>
        </row>
        <row r="196">
          <cell r="A196" t="str">
            <v>08-01-01</v>
          </cell>
          <cell r="B196" t="str">
            <v>PROV. FOR DEP. BLDG. -GEN.</v>
          </cell>
          <cell r="C196">
            <v>0</v>
          </cell>
          <cell r="D196">
            <v>7198931</v>
          </cell>
        </row>
        <row r="197">
          <cell r="A197" t="str">
            <v>08-01-02</v>
          </cell>
          <cell r="B197" t="str">
            <v>PROV. FOR DEP. BLDG. - FACTORY BLDGS</v>
          </cell>
          <cell r="C197">
            <v>0</v>
          </cell>
          <cell r="D197">
            <v>17118071.14</v>
          </cell>
        </row>
        <row r="198">
          <cell r="A198" t="str">
            <v>08-01-03</v>
          </cell>
          <cell r="B198" t="str">
            <v>PROV. FOR DEP. ROADS, WALLS FEN</v>
          </cell>
          <cell r="C198">
            <v>0</v>
          </cell>
          <cell r="D198">
            <v>7749491.93</v>
          </cell>
        </row>
        <row r="199">
          <cell r="A199" t="str">
            <v>08-02-01</v>
          </cell>
          <cell r="B199" t="str">
            <v>PROV. FOR DEP. PLANT MACHY</v>
          </cell>
          <cell r="C199">
            <v>0</v>
          </cell>
          <cell r="D199">
            <v>50887266</v>
          </cell>
        </row>
        <row r="200">
          <cell r="A200" t="str">
            <v>08-02-02-01</v>
          </cell>
          <cell r="B200" t="str">
            <v>PROV. FOR DEPRN -FY. EQUIPMENT</v>
          </cell>
          <cell r="C200">
            <v>0</v>
          </cell>
          <cell r="D200">
            <v>4640041.72</v>
          </cell>
        </row>
        <row r="201">
          <cell r="A201" t="str">
            <v>08-02-03</v>
          </cell>
          <cell r="B201" t="str">
            <v>PROV FOR DEPN/W.S &amp; SANITATN</v>
          </cell>
          <cell r="C201">
            <v>0</v>
          </cell>
          <cell r="D201">
            <v>255375488.28</v>
          </cell>
        </row>
        <row r="202">
          <cell r="A202" t="str">
            <v>08-02-04</v>
          </cell>
          <cell r="B202" t="str">
            <v>PROV FOR DEPN-P&amp;M: MSRING INSTRU</v>
          </cell>
          <cell r="C202">
            <v>0</v>
          </cell>
          <cell r="D202">
            <v>6411730</v>
          </cell>
        </row>
        <row r="203">
          <cell r="A203" t="str">
            <v>08-02-05</v>
          </cell>
          <cell r="B203" t="str">
            <v>PROV FOR DEPN-P&amp;M: EL.INSTLNS</v>
          </cell>
          <cell r="C203">
            <v>0</v>
          </cell>
          <cell r="D203">
            <v>167069815.72</v>
          </cell>
        </row>
        <row r="204">
          <cell r="A204" t="str">
            <v>08-02-07</v>
          </cell>
          <cell r="B204" t="str">
            <v>PRO FOR DEP COMP&amp;DTA PRC MA</v>
          </cell>
          <cell r="C204">
            <v>0</v>
          </cell>
          <cell r="D204">
            <v>22473043.89</v>
          </cell>
        </row>
        <row r="205">
          <cell r="A205" t="str">
            <v>08-02-08</v>
          </cell>
          <cell r="B205" t="str">
            <v>PRO FOR DEP OFFICE EQUIPMENTS</v>
          </cell>
          <cell r="C205">
            <v>0</v>
          </cell>
          <cell r="D205">
            <v>3099362.24</v>
          </cell>
        </row>
        <row r="206">
          <cell r="A206" t="str">
            <v>08-02-09</v>
          </cell>
          <cell r="B206" t="str">
            <v>PRO FOR DEP AIR CONDITIONERS</v>
          </cell>
          <cell r="C206">
            <v>0</v>
          </cell>
          <cell r="D206">
            <v>855404</v>
          </cell>
        </row>
        <row r="207">
          <cell r="A207" t="str">
            <v>08-02-10-01</v>
          </cell>
          <cell r="B207" t="str">
            <v>PRO FOR DEP-COMN-INDIGENOUS</v>
          </cell>
          <cell r="C207">
            <v>0</v>
          </cell>
          <cell r="D207">
            <v>396924339</v>
          </cell>
        </row>
        <row r="208">
          <cell r="A208" t="str">
            <v>08-02-10-02</v>
          </cell>
          <cell r="B208" t="str">
            <v>PRO FOR DEP-COMN-IMPORTED</v>
          </cell>
          <cell r="C208">
            <v>0</v>
          </cell>
          <cell r="D208">
            <v>665567647</v>
          </cell>
        </row>
        <row r="209">
          <cell r="A209" t="str">
            <v>08-02-11-01</v>
          </cell>
          <cell r="B209" t="str">
            <v>PRO FOR DEP-UNIT-1-INDIGENOUS</v>
          </cell>
          <cell r="C209">
            <v>0</v>
          </cell>
          <cell r="D209">
            <v>1348453001</v>
          </cell>
        </row>
        <row r="210">
          <cell r="A210" t="str">
            <v>08-02-11-02</v>
          </cell>
          <cell r="B210" t="str">
            <v>PRO FOR DEP-UNIT-1-IMPORTED</v>
          </cell>
          <cell r="C210">
            <v>0</v>
          </cell>
          <cell r="D210">
            <v>395152786</v>
          </cell>
        </row>
        <row r="211">
          <cell r="A211" t="str">
            <v>08-02-12-01</v>
          </cell>
          <cell r="B211" t="str">
            <v>PRO FOR DEP-UNIT-2-INDIGENOUS</v>
          </cell>
          <cell r="C211">
            <v>0</v>
          </cell>
          <cell r="D211">
            <v>1543965178</v>
          </cell>
        </row>
        <row r="212">
          <cell r="A212" t="str">
            <v>08-02-12-02</v>
          </cell>
          <cell r="B212" t="str">
            <v>PRO FOR DEP-UNIT-2-IMPORTED</v>
          </cell>
          <cell r="C212">
            <v>0</v>
          </cell>
          <cell r="D212">
            <v>418000413</v>
          </cell>
        </row>
        <row r="213">
          <cell r="A213" t="str">
            <v>08-03-01-01</v>
          </cell>
          <cell r="B213" t="str">
            <v>PROV FOR DEPN-F &amp; F-FY &amp; OFFC</v>
          </cell>
          <cell r="C213">
            <v>0</v>
          </cell>
          <cell r="D213">
            <v>10810661</v>
          </cell>
        </row>
        <row r="214">
          <cell r="A214" t="str">
            <v>08-04</v>
          </cell>
          <cell r="B214" t="str">
            <v>PROVN FOR DEPN. MOTOR VEHICLES</v>
          </cell>
          <cell r="C214">
            <v>0</v>
          </cell>
          <cell r="D214">
            <v>3479362.51</v>
          </cell>
        </row>
        <row r="215">
          <cell r="A215" t="str">
            <v>09-01-08</v>
          </cell>
          <cell r="B215" t="str">
            <v>CWIP-BUILDINGS</v>
          </cell>
          <cell r="C215">
            <v>0</v>
          </cell>
          <cell r="D215">
            <v>0</v>
          </cell>
        </row>
        <row r="216">
          <cell r="A216" t="str">
            <v>09-01-01-02</v>
          </cell>
          <cell r="B216" t="str">
            <v>CWIP - Chimney, Ndct &amp; Fore Bay</v>
          </cell>
          <cell r="C216">
            <v>281528693.63</v>
          </cell>
          <cell r="D216">
            <v>0</v>
          </cell>
        </row>
        <row r="217">
          <cell r="A217" t="str">
            <v>09-01-01-03</v>
          </cell>
          <cell r="B217" t="str">
            <v>CWIP - Foundation &amp; Civil Works (Rcl)</v>
          </cell>
          <cell r="C217">
            <v>300549923.72</v>
          </cell>
          <cell r="D217">
            <v>0</v>
          </cell>
        </row>
        <row r="218">
          <cell r="A218" t="str">
            <v>09-01-01-04</v>
          </cell>
          <cell r="B218" t="str">
            <v>CWIP-Other Civil Works</v>
          </cell>
          <cell r="C218">
            <v>208924893.88</v>
          </cell>
          <cell r="D218">
            <v>0</v>
          </cell>
        </row>
        <row r="219">
          <cell r="A219" t="str">
            <v>09-01-01-05</v>
          </cell>
          <cell r="B219" t="str">
            <v>CWIP - Structural Works (Shel)</v>
          </cell>
          <cell r="C219">
            <v>621715635.68</v>
          </cell>
          <cell r="D219">
            <v>0</v>
          </cell>
        </row>
        <row r="220">
          <cell r="A220" t="str">
            <v>09-01-01-06</v>
          </cell>
          <cell r="B220" t="str">
            <v>CWIP - Cooling Towers (Pctl)</v>
          </cell>
          <cell r="C220">
            <v>277147782.01</v>
          </cell>
          <cell r="D220">
            <v>0</v>
          </cell>
        </row>
        <row r="221">
          <cell r="A221" t="str">
            <v>09-01-01-07</v>
          </cell>
          <cell r="B221" t="str">
            <v>CWIP - Cw Pump House &amp; Forebay (Pctl)</v>
          </cell>
          <cell r="C221">
            <v>63654131</v>
          </cell>
          <cell r="D221">
            <v>0</v>
          </cell>
        </row>
        <row r="222">
          <cell r="A222" t="str">
            <v>09-02-19</v>
          </cell>
          <cell r="B222" t="str">
            <v>CWIP-MACHINERY UNDER ERECTION</v>
          </cell>
          <cell r="C222">
            <v>26441870</v>
          </cell>
          <cell r="D222">
            <v>0</v>
          </cell>
        </row>
        <row r="223">
          <cell r="A223" t="str">
            <v>09-02-22</v>
          </cell>
          <cell r="B223" t="str">
            <v>CWIP- Btg Package</v>
          </cell>
          <cell r="C223">
            <v>8605750199.39</v>
          </cell>
          <cell r="D223">
            <v>0</v>
          </cell>
        </row>
        <row r="224">
          <cell r="A224" t="str">
            <v>09-02-23</v>
          </cell>
          <cell r="B224" t="str">
            <v>CWIP - DG Sets</v>
          </cell>
          <cell r="C224">
            <v>11870525</v>
          </cell>
          <cell r="D224">
            <v>0</v>
          </cell>
        </row>
        <row r="225">
          <cell r="A225" t="str">
            <v>09-02-24</v>
          </cell>
          <cell r="B225" t="str">
            <v>CWIP- CW Pumps</v>
          </cell>
          <cell r="C225">
            <v>35426697.1</v>
          </cell>
          <cell r="D225">
            <v>0</v>
          </cell>
        </row>
        <row r="226">
          <cell r="A226" t="str">
            <v>09-02-25</v>
          </cell>
          <cell r="B226" t="str">
            <v>CWIP- Air System                        </v>
          </cell>
          <cell r="C226">
            <v>34112778</v>
          </cell>
          <cell r="D226">
            <v>0</v>
          </cell>
        </row>
        <row r="227">
          <cell r="A227" t="str">
            <v>09-02-26</v>
          </cell>
          <cell r="B227" t="str">
            <v>CWIP - HVAC</v>
          </cell>
          <cell r="C227">
            <v>82230018.37</v>
          </cell>
          <cell r="D227">
            <v>0</v>
          </cell>
        </row>
        <row r="228">
          <cell r="A228" t="str">
            <v>09-02-27</v>
          </cell>
          <cell r="B228" t="str">
            <v>CWIP - Fire Fighting System</v>
          </cell>
          <cell r="C228">
            <v>93440660.49</v>
          </cell>
          <cell r="D228">
            <v>0</v>
          </cell>
        </row>
        <row r="229">
          <cell r="A229" t="str">
            <v>09-02-28</v>
          </cell>
          <cell r="B229" t="str">
            <v>CWIP - DM Plant</v>
          </cell>
          <cell r="C229">
            <v>115681550.83</v>
          </cell>
          <cell r="D229">
            <v>0</v>
          </cell>
        </row>
        <row r="230">
          <cell r="A230" t="str">
            <v>09-02-29</v>
          </cell>
          <cell r="B230" t="str">
            <v>CWIP - Cranes &amp; Hoists</v>
          </cell>
          <cell r="C230">
            <v>37405986</v>
          </cell>
          <cell r="D230">
            <v>0</v>
          </cell>
        </row>
        <row r="231">
          <cell r="A231" t="str">
            <v>09-02-30</v>
          </cell>
          <cell r="B231" t="str">
            <v>CWIP - Ash Handling System              </v>
          </cell>
          <cell r="C231">
            <v>236969667.5</v>
          </cell>
          <cell r="D231">
            <v>0</v>
          </cell>
        </row>
        <row r="232">
          <cell r="A232" t="str">
            <v>09-02-31</v>
          </cell>
          <cell r="B232" t="str">
            <v>CWIP - Coal Handling System</v>
          </cell>
          <cell r="C232">
            <v>129744767.22</v>
          </cell>
          <cell r="D232">
            <v>0</v>
          </cell>
        </row>
        <row r="233">
          <cell r="A233" t="str">
            <v>09-02-32</v>
          </cell>
          <cell r="B233" t="str">
            <v>CWIP - CW Pump Pipings</v>
          </cell>
          <cell r="C233">
            <v>172509067.29</v>
          </cell>
          <cell r="D233">
            <v>0</v>
          </cell>
        </row>
        <row r="234">
          <cell r="A234" t="str">
            <v>09-02-33</v>
          </cell>
          <cell r="B234" t="str">
            <v>CWIP - LP Pipings &amp; Misc. Pumps</v>
          </cell>
          <cell r="C234">
            <v>89118328.07</v>
          </cell>
          <cell r="D234">
            <v>0</v>
          </cell>
        </row>
        <row r="235">
          <cell r="A235" t="str">
            <v>09-02-34</v>
          </cell>
          <cell r="B235" t="str">
            <v>CWIP - HT Transformers</v>
          </cell>
          <cell r="C235">
            <v>535028498</v>
          </cell>
          <cell r="D235">
            <v>0</v>
          </cell>
        </row>
        <row r="236">
          <cell r="A236" t="str">
            <v>09-02-35</v>
          </cell>
          <cell r="B236" t="str">
            <v>CWIP - LT Transformers</v>
          </cell>
          <cell r="C236">
            <v>101281775</v>
          </cell>
          <cell r="D236">
            <v>0</v>
          </cell>
        </row>
        <row r="237">
          <cell r="A237" t="str">
            <v>09-02-36</v>
          </cell>
          <cell r="B237" t="str">
            <v>CWIP - HT Switch Gear</v>
          </cell>
          <cell r="C237">
            <v>102439585</v>
          </cell>
          <cell r="D237">
            <v>0</v>
          </cell>
        </row>
        <row r="238">
          <cell r="A238" t="str">
            <v>09-02-37</v>
          </cell>
          <cell r="B238" t="str">
            <v>CWIP - LT Switch Gear</v>
          </cell>
          <cell r="C238">
            <v>70556941</v>
          </cell>
          <cell r="D238">
            <v>0</v>
          </cell>
        </row>
        <row r="239">
          <cell r="A239" t="str">
            <v>09-02-38</v>
          </cell>
          <cell r="B239" t="str">
            <v>CWIP - Power Cables</v>
          </cell>
          <cell r="C239">
            <v>230119299</v>
          </cell>
          <cell r="D239">
            <v>0</v>
          </cell>
        </row>
        <row r="240">
          <cell r="A240" t="str">
            <v>09-02-39</v>
          </cell>
          <cell r="B240" t="str">
            <v>CWIP - UPS and Batteries</v>
          </cell>
          <cell r="C240">
            <v>76727658</v>
          </cell>
          <cell r="D240">
            <v>0</v>
          </cell>
        </row>
        <row r="241">
          <cell r="A241" t="str">
            <v>09-02-40</v>
          </cell>
          <cell r="B241" t="str">
            <v>CWIP - Bus Dusts</v>
          </cell>
          <cell r="C241">
            <v>102224004</v>
          </cell>
          <cell r="D241">
            <v>0</v>
          </cell>
        </row>
        <row r="242">
          <cell r="A242" t="str">
            <v>09-02-41</v>
          </cell>
          <cell r="B242" t="str">
            <v>CWIP - Switch Yard Equipment</v>
          </cell>
          <cell r="C242">
            <v>836644442.57</v>
          </cell>
          <cell r="D242">
            <v>0</v>
          </cell>
        </row>
        <row r="243">
          <cell r="A243" t="str">
            <v>09-02-42</v>
          </cell>
          <cell r="B243" t="str">
            <v>CWIP - Lighting, Earthing, Communication</v>
          </cell>
          <cell r="C243">
            <v>99195886.86</v>
          </cell>
          <cell r="D243">
            <v>0</v>
          </cell>
        </row>
        <row r="244">
          <cell r="A244" t="str">
            <v>09-02-43</v>
          </cell>
          <cell r="B244" t="str">
            <v>CWIP - Elevators</v>
          </cell>
          <cell r="C244">
            <v>28700000</v>
          </cell>
          <cell r="D244">
            <v>0</v>
          </cell>
        </row>
        <row r="245">
          <cell r="A245" t="str">
            <v>09-02-44</v>
          </cell>
          <cell r="B245" t="str">
            <v>CWIP - Power Evacuation Lines</v>
          </cell>
          <cell r="C245">
            <v>152036746.31</v>
          </cell>
          <cell r="D245">
            <v>0</v>
          </cell>
        </row>
        <row r="246">
          <cell r="A246" t="str">
            <v>09-02-45</v>
          </cell>
          <cell r="B246" t="str">
            <v>CWIP - Cables I &amp; C</v>
          </cell>
          <cell r="C246">
            <v>139146991.75</v>
          </cell>
          <cell r="D246">
            <v>0</v>
          </cell>
        </row>
        <row r="247">
          <cell r="A247" t="str">
            <v>09-02-46</v>
          </cell>
          <cell r="B247" t="str">
            <v>CWIP - Other I &amp; C Packages</v>
          </cell>
          <cell r="C247">
            <v>16026637.04</v>
          </cell>
          <cell r="D247">
            <v>0</v>
          </cell>
        </row>
        <row r="248">
          <cell r="A248" t="str">
            <v>09-02-47</v>
          </cell>
          <cell r="B248" t="str">
            <v>CWIP - Other Electrical Packages-2 X300</v>
          </cell>
          <cell r="C248">
            <v>12831046.07</v>
          </cell>
          <cell r="D248">
            <v>0</v>
          </cell>
        </row>
        <row r="249">
          <cell r="A249" t="str">
            <v>09-03-02</v>
          </cell>
          <cell r="B249" t="str">
            <v>CWIP-EXPANSION OF NEW PROJECT</v>
          </cell>
          <cell r="C249">
            <v>127651246.48</v>
          </cell>
          <cell r="D249">
            <v>0</v>
          </cell>
        </row>
        <row r="250">
          <cell r="A250" t="str">
            <v>09-03-03</v>
          </cell>
          <cell r="B250" t="str">
            <v>CWIP - Exchange Rate variation</v>
          </cell>
          <cell r="C250">
            <v>404655817</v>
          </cell>
          <cell r="D250">
            <v>0</v>
          </cell>
        </row>
        <row r="251">
          <cell r="A251" t="str">
            <v>09-03-04</v>
          </cell>
          <cell r="B251" t="str">
            <v>CWIP - Excise Duty</v>
          </cell>
          <cell r="C251">
            <v>1.05</v>
          </cell>
          <cell r="D251">
            <v>0</v>
          </cell>
        </row>
        <row r="252">
          <cell r="A252" t="str">
            <v>09-03-05</v>
          </cell>
          <cell r="B252" t="str">
            <v>CWIP - Tce Consulting Engineers</v>
          </cell>
          <cell r="C252">
            <v>51373950.87</v>
          </cell>
          <cell r="D252">
            <v>0</v>
          </cell>
        </row>
        <row r="253">
          <cell r="A253" t="str">
            <v>09-03-06</v>
          </cell>
          <cell r="B253" t="str">
            <v>CWIP - Project Management Expenses</v>
          </cell>
          <cell r="C253">
            <v>1448553292</v>
          </cell>
          <cell r="D253">
            <v>0</v>
          </cell>
        </row>
        <row r="254">
          <cell r="A254" t="str">
            <v>09-03-07</v>
          </cell>
          <cell r="B254" t="str">
            <v>CWIP - Material in Transit</v>
          </cell>
          <cell r="C254">
            <v>0</v>
          </cell>
          <cell r="D254">
            <v>0</v>
          </cell>
        </row>
        <row r="255">
          <cell r="A255" t="str">
            <v>10-01</v>
          </cell>
          <cell r="B255" t="str">
            <v>MACHINERY IN TRANIST/ERECTION</v>
          </cell>
          <cell r="C255">
            <v>0</v>
          </cell>
          <cell r="D255">
            <v>0</v>
          </cell>
        </row>
        <row r="256">
          <cell r="A256" t="str">
            <v>11</v>
          </cell>
          <cell r="B256" t="str">
            <v>INVESTMENTS</v>
          </cell>
          <cell r="C256">
            <v>21295598902</v>
          </cell>
          <cell r="D256">
            <v>0</v>
          </cell>
        </row>
        <row r="257">
          <cell r="A257" t="str">
            <v>12-01-01-01</v>
          </cell>
          <cell r="B257" t="str">
            <v>STK OF CONSUMABLE STORES-MAINTENANCE</v>
          </cell>
          <cell r="C257">
            <v>27350097.96</v>
          </cell>
          <cell r="D257">
            <v>0</v>
          </cell>
        </row>
        <row r="258">
          <cell r="A258" t="str">
            <v>12-01-01-02</v>
          </cell>
          <cell r="B258" t="str">
            <v>STK OF ELECTRICAL PARTS</v>
          </cell>
          <cell r="C258">
            <v>4981.5</v>
          </cell>
          <cell r="D258">
            <v>0</v>
          </cell>
        </row>
        <row r="259">
          <cell r="A259" t="str">
            <v>12-01-01-03</v>
          </cell>
          <cell r="B259" t="str">
            <v>STK OF MACHINERY  SPARES</v>
          </cell>
          <cell r="C259">
            <v>225829738.33</v>
          </cell>
          <cell r="D259">
            <v>0</v>
          </cell>
        </row>
        <row r="260">
          <cell r="A260" t="str">
            <v>12-01-01-04</v>
          </cell>
          <cell r="B260" t="str">
            <v>STK OF CONSUMABLES - OPERATION</v>
          </cell>
          <cell r="C260">
            <v>783227.26</v>
          </cell>
          <cell r="D260">
            <v>0</v>
          </cell>
        </row>
        <row r="261">
          <cell r="A261" t="str">
            <v>12-01-02</v>
          </cell>
          <cell r="B261" t="str">
            <v>STOCK OF  TOOLS &amp; INSTRUMENTS</v>
          </cell>
          <cell r="C261">
            <v>0</v>
          </cell>
          <cell r="D261">
            <v>0</v>
          </cell>
        </row>
        <row r="262">
          <cell r="A262" t="str">
            <v>12-01-03-01</v>
          </cell>
          <cell r="B262" t="str">
            <v>STOCK OF  FUEL</v>
          </cell>
          <cell r="C262">
            <v>30322212.19</v>
          </cell>
          <cell r="D262">
            <v>0</v>
          </cell>
        </row>
        <row r="263">
          <cell r="A263" t="str">
            <v>12-01-03-02</v>
          </cell>
          <cell r="B263" t="str">
            <v>STOCK OF  COAL FINES</v>
          </cell>
          <cell r="C263">
            <v>934688448.24</v>
          </cell>
          <cell r="D263">
            <v>0</v>
          </cell>
        </row>
        <row r="264">
          <cell r="A264" t="str">
            <v>12-01-05</v>
          </cell>
          <cell r="B264" t="str">
            <v>STOCK-STOCK OF SCRAP</v>
          </cell>
          <cell r="C264">
            <v>0</v>
          </cell>
          <cell r="D264">
            <v>0</v>
          </cell>
        </row>
        <row r="265">
          <cell r="A265" t="str">
            <v>12-01-06</v>
          </cell>
          <cell r="B265" t="str">
            <v>Work in Progress</v>
          </cell>
          <cell r="C265">
            <v>0</v>
          </cell>
          <cell r="D265">
            <v>0</v>
          </cell>
        </row>
        <row r="266">
          <cell r="A266" t="str">
            <v>12-03-01-01-01</v>
          </cell>
          <cell r="B266" t="str">
            <v>CASH ON HAND-CORPORATE OFFICE</v>
          </cell>
          <cell r="C266">
            <v>0</v>
          </cell>
          <cell r="D266">
            <v>0</v>
          </cell>
        </row>
        <row r="267">
          <cell r="A267" t="str">
            <v>12-03-01-01-02</v>
          </cell>
          <cell r="B267" t="str">
            <v>CASH ON HAND-SITE OFFICE</v>
          </cell>
          <cell r="C267">
            <v>2183</v>
          </cell>
          <cell r="D267">
            <v>0</v>
          </cell>
        </row>
        <row r="268">
          <cell r="A268" t="str">
            <v>12-03-01-01-03</v>
          </cell>
          <cell r="B268" t="str">
            <v>CASH ON HAND-MUMBAI OFFICE</v>
          </cell>
          <cell r="C268">
            <v>271035</v>
          </cell>
          <cell r="D268">
            <v>0</v>
          </cell>
        </row>
        <row r="269">
          <cell r="A269" t="str">
            <v>12-03-01-01-04</v>
          </cell>
          <cell r="B269" t="str">
            <v>CASH ON HAND-SITE OFFICE (SBU2)</v>
          </cell>
          <cell r="C269">
            <v>48748</v>
          </cell>
          <cell r="D269">
            <v>0</v>
          </cell>
        </row>
        <row r="270">
          <cell r="A270" t="str">
            <v>12-03-01-02</v>
          </cell>
          <cell r="B270" t="str">
            <v>CHEQUES ON HAND</v>
          </cell>
          <cell r="C270">
            <v>755</v>
          </cell>
          <cell r="D270">
            <v>0</v>
          </cell>
        </row>
        <row r="271">
          <cell r="A271" t="str">
            <v>12-03-02-02</v>
          </cell>
          <cell r="B271" t="str">
            <v>CHEQUES IN TRANSIT</v>
          </cell>
          <cell r="C271">
            <v>0</v>
          </cell>
          <cell r="D271">
            <v>0</v>
          </cell>
        </row>
        <row r="272">
          <cell r="A272" t="str">
            <v>12-03-03-04</v>
          </cell>
          <cell r="B272" t="str">
            <v>SBI  MUM</v>
          </cell>
          <cell r="C272">
            <v>11487259.75</v>
          </cell>
          <cell r="D272">
            <v>0</v>
          </cell>
        </row>
        <row r="273">
          <cell r="A273" t="str">
            <v>12-03-03-06</v>
          </cell>
          <cell r="B273" t="str">
            <v>SBI - OSB  BLR</v>
          </cell>
          <cell r="C273">
            <v>183810.61</v>
          </cell>
          <cell r="D273">
            <v>0</v>
          </cell>
        </row>
        <row r="274">
          <cell r="A274" t="str">
            <v>12-03-03-07</v>
          </cell>
          <cell r="B274" t="str">
            <v>VIJAYA BANK  TORANAGAL</v>
          </cell>
          <cell r="C274">
            <v>2654776.12</v>
          </cell>
          <cell r="D274">
            <v>0</v>
          </cell>
        </row>
        <row r="275">
          <cell r="A275" t="str">
            <v>12-03-03-08</v>
          </cell>
          <cell r="B275" t="str">
            <v>ICICI - NARIMAN POINT</v>
          </cell>
          <cell r="C275">
            <v>0</v>
          </cell>
          <cell r="D275">
            <v>0</v>
          </cell>
        </row>
        <row r="276">
          <cell r="A276" t="str">
            <v>12-03-03-09</v>
          </cell>
          <cell r="B276" t="str">
            <v>ICICI - BANK LTD - CURRENT A/C B'LORE</v>
          </cell>
          <cell r="C276">
            <v>6127760.24</v>
          </cell>
          <cell r="D276">
            <v>0</v>
          </cell>
        </row>
        <row r="277">
          <cell r="A277" t="str">
            <v>12-03-03-10</v>
          </cell>
          <cell r="B277" t="str">
            <v>ICICI - BANK LTD - REVENUE A/C B'LORE</v>
          </cell>
          <cell r="C277">
            <v>102714</v>
          </cell>
          <cell r="D277">
            <v>0</v>
          </cell>
        </row>
        <row r="278">
          <cell r="A278" t="str">
            <v>12-03-03-11</v>
          </cell>
          <cell r="B278" t="str">
            <v>ICICI - BANK LTD - DEBT SERVICE A/C B'LORE</v>
          </cell>
          <cell r="C278">
            <v>616388.99</v>
          </cell>
          <cell r="D278">
            <v>0</v>
          </cell>
        </row>
        <row r="279">
          <cell r="A279" t="str">
            <v>12-03-03-12</v>
          </cell>
          <cell r="B279" t="str">
            <v>STATE BANK OF MYSORE-TORANAGALLU</v>
          </cell>
          <cell r="C279">
            <v>2570998.99</v>
          </cell>
          <cell r="D279">
            <v>0</v>
          </cell>
        </row>
        <row r="280">
          <cell r="A280" t="str">
            <v>12-03-03-14</v>
          </cell>
          <cell r="B280" t="str">
            <v>PUNJAB NATIONAL BANK - MUMBAI</v>
          </cell>
          <cell r="C280">
            <v>98185.38</v>
          </cell>
          <cell r="D280">
            <v>0</v>
          </cell>
        </row>
        <row r="281">
          <cell r="A281" t="str">
            <v>12-03-03-15</v>
          </cell>
          <cell r="B281" t="str">
            <v>UTI Bank Ltd. - Dividend A/c</v>
          </cell>
          <cell r="C281">
            <v>0</v>
          </cell>
          <cell r="D281">
            <v>0</v>
          </cell>
        </row>
        <row r="282">
          <cell r="A282" t="str">
            <v>12-03-03-16</v>
          </cell>
          <cell r="B282" t="str">
            <v>Syndicate Bank - Hospet</v>
          </cell>
          <cell r="C282">
            <v>1722688.75</v>
          </cell>
          <cell r="D282">
            <v>0</v>
          </cell>
        </row>
        <row r="283">
          <cell r="A283" t="str">
            <v>12-03-03-18</v>
          </cell>
          <cell r="B283" t="str">
            <v>ICICI Bank Limited - Kolkata</v>
          </cell>
          <cell r="C283">
            <v>166.73</v>
          </cell>
          <cell r="D283">
            <v>0</v>
          </cell>
        </row>
        <row r="284">
          <cell r="A284" t="str">
            <v>12-03-03-20</v>
          </cell>
          <cell r="B284" t="str">
            <v>ICICI Bank Limited - New Delhi</v>
          </cell>
          <cell r="C284">
            <v>45648.78</v>
          </cell>
          <cell r="D284">
            <v>0</v>
          </cell>
        </row>
        <row r="285">
          <cell r="A285" t="str">
            <v>12-03-03-21</v>
          </cell>
          <cell r="B285" t="str">
            <v>ICICI Bank Limited - Bhubaneshwara</v>
          </cell>
          <cell r="C285">
            <v>221</v>
          </cell>
          <cell r="D285">
            <v>0</v>
          </cell>
        </row>
        <row r="286">
          <cell r="A286" t="str">
            <v>12-03-03-22</v>
          </cell>
          <cell r="B286" t="str">
            <v>ICICI Bank Limited - Shimla</v>
          </cell>
          <cell r="C286">
            <v>535364</v>
          </cell>
          <cell r="D286">
            <v>0</v>
          </cell>
        </row>
        <row r="287">
          <cell r="A287" t="str">
            <v>12-03-03-23</v>
          </cell>
          <cell r="B287" t="str">
            <v>State Bank of Bikner &amp; Jaipur - Bar</v>
          </cell>
          <cell r="C287">
            <v>472594</v>
          </cell>
          <cell r="D287">
            <v>0</v>
          </cell>
        </row>
        <row r="288">
          <cell r="A288" t="str">
            <v>12-03-03-24</v>
          </cell>
          <cell r="B288" t="str">
            <v>ICICI-JSWEL- Dividend A/c -2007-08</v>
          </cell>
          <cell r="C288">
            <v>0</v>
          </cell>
          <cell r="D288">
            <v>0</v>
          </cell>
        </row>
        <row r="289">
          <cell r="A289" t="str">
            <v>12-03-03-25</v>
          </cell>
          <cell r="B289" t="str">
            <v>IDBI Bank Limited - Mumbai</v>
          </cell>
          <cell r="C289">
            <v>4449782.83</v>
          </cell>
          <cell r="D289">
            <v>0</v>
          </cell>
        </row>
        <row r="290">
          <cell r="A290" t="str">
            <v>12-03-03-26</v>
          </cell>
          <cell r="B290" t="str">
            <v>ICICI Bank Limited - Raipur</v>
          </cell>
          <cell r="C290">
            <v>4494623</v>
          </cell>
          <cell r="D290">
            <v>0</v>
          </cell>
        </row>
        <row r="291">
          <cell r="A291" t="str">
            <v>12-03-03-27</v>
          </cell>
          <cell r="B291" t="str">
            <v>Industrial Devp. Bnk Of India Ltd-B'Lore</v>
          </cell>
          <cell r="C291">
            <v>6463382.95</v>
          </cell>
          <cell r="D291">
            <v>0</v>
          </cell>
        </row>
        <row r="292">
          <cell r="A292" t="str">
            <v>12-03-03-28</v>
          </cell>
          <cell r="B292" t="str">
            <v>Vijaya Bank - Current A/C, Tgl</v>
          </cell>
          <cell r="C292">
            <v>0</v>
          </cell>
          <cell r="D292">
            <v>0</v>
          </cell>
        </row>
        <row r="293">
          <cell r="A293" t="str">
            <v>12-03-03-29</v>
          </cell>
          <cell r="B293" t="str">
            <v>ICICI Bank Limited - Current A/C - Blr</v>
          </cell>
          <cell r="C293">
            <v>1331913.64</v>
          </cell>
          <cell r="D293">
            <v>0</v>
          </cell>
        </row>
        <row r="294">
          <cell r="A294" t="str">
            <v>12-03-03-30</v>
          </cell>
          <cell r="B294" t="str">
            <v>IDBI Bank-M'Bai - TRA Constr Cost A/c</v>
          </cell>
          <cell r="C294">
            <v>4721632.45</v>
          </cell>
          <cell r="D294">
            <v>0</v>
          </cell>
        </row>
        <row r="295">
          <cell r="A295" t="str">
            <v>12-03-03-31</v>
          </cell>
          <cell r="B295" t="str">
            <v>IDBI Bank-M'Bai - TRA Proceeds A/c</v>
          </cell>
          <cell r="C295">
            <v>100000</v>
          </cell>
          <cell r="D295">
            <v>0</v>
          </cell>
        </row>
        <row r="296">
          <cell r="A296" t="str">
            <v>12-03-03-36</v>
          </cell>
          <cell r="B296" t="str">
            <v>Bank of India - Mumbai</v>
          </cell>
          <cell r="C296">
            <v>1244975</v>
          </cell>
          <cell r="D296">
            <v>0</v>
          </cell>
        </row>
        <row r="297">
          <cell r="A297" t="str">
            <v>12-03-03-35</v>
          </cell>
          <cell r="B297" t="str">
            <v>Idbi Bank-M'Bai - Tra Debt Service</v>
          </cell>
          <cell r="C297">
            <v>3409467</v>
          </cell>
          <cell r="D297">
            <v>0</v>
          </cell>
        </row>
        <row r="298">
          <cell r="A298" t="str">
            <v>12-03-03-37</v>
          </cell>
          <cell r="B298" t="str">
            <v>Bank of India - Jaigad</v>
          </cell>
          <cell r="C298">
            <v>167942</v>
          </cell>
          <cell r="D298">
            <v>0</v>
          </cell>
        </row>
        <row r="299">
          <cell r="A299" t="str">
            <v>12-03-03-38</v>
          </cell>
          <cell r="B299" t="str">
            <v>IDBI Bnk-M'Bai-TRA Statutry Dues Su</v>
          </cell>
          <cell r="C299">
            <v>931674</v>
          </cell>
          <cell r="D299">
            <v>0</v>
          </cell>
        </row>
        <row r="300">
          <cell r="A300" t="str">
            <v>12-03-03-39</v>
          </cell>
          <cell r="B300" t="str">
            <v>ICICI Bank Limited - Prabhadevi Bra</v>
          </cell>
          <cell r="C300">
            <v>360909</v>
          </cell>
          <cell r="D300">
            <v>0</v>
          </cell>
        </row>
        <row r="301">
          <cell r="A301" t="str">
            <v>12-03-03-40</v>
          </cell>
          <cell r="B301" t="str">
            <v>Yes Bank Limited - Mumbai Worli Bra</v>
          </cell>
          <cell r="C301">
            <v>221673</v>
          </cell>
          <cell r="D301">
            <v>0</v>
          </cell>
        </row>
        <row r="302">
          <cell r="A302" t="str">
            <v>12-03-03-41</v>
          </cell>
          <cell r="B302" t="str">
            <v>IDBI Bank-M'Bai - TRA - Revenue</v>
          </cell>
          <cell r="C302">
            <v>670000</v>
          </cell>
          <cell r="D302">
            <v>0</v>
          </cell>
        </row>
        <row r="303">
          <cell r="A303" t="str">
            <v>12-03-04</v>
          </cell>
          <cell r="B303" t="str">
            <v>BAL. WITH SDLD BANKS-DEP. A/C</v>
          </cell>
          <cell r="C303">
            <v>451158000</v>
          </cell>
          <cell r="D303">
            <v>0</v>
          </cell>
        </row>
        <row r="304">
          <cell r="A304" t="str">
            <v>12-03-07</v>
          </cell>
          <cell r="B304" t="str">
            <v>LC MARGIN MONEY WITH  BANKS</v>
          </cell>
          <cell r="C304">
            <v>0</v>
          </cell>
          <cell r="D304">
            <v>0</v>
          </cell>
        </row>
        <row r="305">
          <cell r="A305" t="str">
            <v>12-03-08</v>
          </cell>
          <cell r="B305" t="str">
            <v>FIXED DEPOSIT WITH ICICI LTD</v>
          </cell>
          <cell r="C305">
            <v>0</v>
          </cell>
          <cell r="D305">
            <v>0</v>
          </cell>
        </row>
        <row r="306">
          <cell r="A306" t="str">
            <v>12-03-09</v>
          </cell>
          <cell r="B306" t="str">
            <v>FIXED DEPOSIT WITH SBI OSB, B'LORE</v>
          </cell>
          <cell r="C306">
            <v>200000000</v>
          </cell>
          <cell r="D306">
            <v>0</v>
          </cell>
        </row>
        <row r="307">
          <cell r="A307" t="str">
            <v>12-03-10</v>
          </cell>
          <cell r="B307" t="str">
            <v>Fixed Deposit With Banks</v>
          </cell>
          <cell r="C307">
            <v>0</v>
          </cell>
          <cell r="D307">
            <v>0</v>
          </cell>
        </row>
        <row r="308">
          <cell r="A308" t="str">
            <v>12-04-01</v>
          </cell>
          <cell r="B308" t="str">
            <v>MATERIAL IN TRANSIT - FOREIGN</v>
          </cell>
          <cell r="C308">
            <v>0</v>
          </cell>
          <cell r="D308">
            <v>0</v>
          </cell>
        </row>
        <row r="309">
          <cell r="A309" t="str">
            <v>12-04-02</v>
          </cell>
          <cell r="B309" t="str">
            <v>MATERIAL IN TRANSIT - INLAND</v>
          </cell>
          <cell r="C309">
            <v>7837179</v>
          </cell>
          <cell r="D309">
            <v>0</v>
          </cell>
        </row>
        <row r="310">
          <cell r="A310" t="str">
            <v>12-04-03</v>
          </cell>
          <cell r="B310" t="str">
            <v>Work in Progress</v>
          </cell>
          <cell r="C310">
            <v>0</v>
          </cell>
          <cell r="D310">
            <v>0</v>
          </cell>
        </row>
        <row r="311">
          <cell r="A311" t="str">
            <v>12-07</v>
          </cell>
          <cell r="B311" t="str">
            <v>CLAIMS ON JVSL</v>
          </cell>
          <cell r="C311">
            <v>12069044</v>
          </cell>
          <cell r="D311">
            <v>0</v>
          </cell>
        </row>
        <row r="312">
          <cell r="A312" t="str">
            <v>12-08-01</v>
          </cell>
          <cell r="B312" t="str">
            <v>POWER SUPPLIES - JVSL</v>
          </cell>
          <cell r="C312">
            <v>1876386974</v>
          </cell>
          <cell r="D312">
            <v>0</v>
          </cell>
        </row>
        <row r="313">
          <cell r="A313" t="str">
            <v>12-08-02</v>
          </cell>
          <cell r="B313" t="str">
            <v>POWER SUPPLIES - KPTCL</v>
          </cell>
          <cell r="C313">
            <v>53436396</v>
          </cell>
          <cell r="D313">
            <v>0</v>
          </cell>
        </row>
        <row r="314">
          <cell r="A314" t="str">
            <v>12-08-03</v>
          </cell>
          <cell r="B314" t="str">
            <v>POWER SUPPLIES - JPOCL</v>
          </cell>
          <cell r="C314">
            <v>0</v>
          </cell>
          <cell r="D314">
            <v>0</v>
          </cell>
        </row>
        <row r="315">
          <cell r="A315" t="str">
            <v>12-08-04</v>
          </cell>
          <cell r="B315" t="str">
            <v>Operator Fee - JVSL - JPL1 (O &amp; M)</v>
          </cell>
          <cell r="C315">
            <v>32688728</v>
          </cell>
          <cell r="D315">
            <v>0</v>
          </cell>
        </row>
        <row r="316">
          <cell r="A316" t="str">
            <v>12-08-05</v>
          </cell>
          <cell r="B316" t="str">
            <v>POWER SUPPLIES - TPTCL</v>
          </cell>
          <cell r="C316">
            <v>0</v>
          </cell>
          <cell r="D316">
            <v>0</v>
          </cell>
        </row>
        <row r="317">
          <cell r="A317" t="str">
            <v>12-08-06</v>
          </cell>
          <cell r="B317" t="str">
            <v>POWER SUPPLIES - PTCIL</v>
          </cell>
          <cell r="C317">
            <v>0</v>
          </cell>
          <cell r="D317">
            <v>0</v>
          </cell>
        </row>
        <row r="318">
          <cell r="A318" t="str">
            <v>12-08-07</v>
          </cell>
          <cell r="B318" t="str">
            <v>POWER SUPPLIES - JSWPTCL</v>
          </cell>
          <cell r="C318">
            <v>1270034244</v>
          </cell>
          <cell r="D318">
            <v>0</v>
          </cell>
        </row>
        <row r="319">
          <cell r="A319" t="str">
            <v>12-08-08</v>
          </cell>
          <cell r="B319" t="str">
            <v>ACC Limited - Wadi</v>
          </cell>
          <cell r="C319">
            <v>376622</v>
          </cell>
          <cell r="D319">
            <v>0</v>
          </cell>
        </row>
        <row r="320">
          <cell r="A320" t="str">
            <v>12-08-10</v>
          </cell>
          <cell r="B320" t="str">
            <v>Raj WestPower Ltd. - Receivable</v>
          </cell>
          <cell r="C320">
            <v>0</v>
          </cell>
          <cell r="D320">
            <v>0</v>
          </cell>
        </row>
        <row r="321">
          <cell r="A321" t="str">
            <v>12-08-11</v>
          </cell>
          <cell r="B321" t="str">
            <v>JSW Energy (R) Ltd. - Receivable</v>
          </cell>
          <cell r="C321">
            <v>14014709</v>
          </cell>
          <cell r="D321">
            <v>0</v>
          </cell>
        </row>
        <row r="322">
          <cell r="A322" t="str">
            <v>12-08-12</v>
          </cell>
          <cell r="B322" t="str">
            <v>JSW Steel Limited - Tarapur</v>
          </cell>
          <cell r="C322">
            <v>1253183</v>
          </cell>
          <cell r="D322">
            <v>0</v>
          </cell>
        </row>
        <row r="323">
          <cell r="A323" t="str">
            <v>12-10-01</v>
          </cell>
          <cell r="B323" t="str">
            <v>INT. ACCRU.ON FDS BUT NOT RECE.</v>
          </cell>
          <cell r="C323">
            <v>10432774</v>
          </cell>
          <cell r="D323">
            <v>0</v>
          </cell>
        </row>
        <row r="324">
          <cell r="A324" t="str">
            <v>12-10-02</v>
          </cell>
          <cell r="B324" t="str">
            <v>PMC UNBILLED REVENUE</v>
          </cell>
          <cell r="C324">
            <v>372775976</v>
          </cell>
          <cell r="D324">
            <v>0</v>
          </cell>
        </row>
        <row r="325">
          <cell r="A325" t="str">
            <v>12-11-01</v>
          </cell>
          <cell r="B325" t="str">
            <v>Claims - KPTCL</v>
          </cell>
          <cell r="C325">
            <v>0</v>
          </cell>
          <cell r="D325">
            <v>0</v>
          </cell>
        </row>
        <row r="326">
          <cell r="A326" t="str">
            <v>12-11-02</v>
          </cell>
          <cell r="B326" t="str">
            <v>Claims - BUDA</v>
          </cell>
          <cell r="C326">
            <v>3000000</v>
          </cell>
          <cell r="D326">
            <v>0</v>
          </cell>
        </row>
        <row r="327">
          <cell r="A327" t="str">
            <v>12-11-03</v>
          </cell>
          <cell r="B327" t="str">
            <v>Claims - Southern Iron Steel Co Ltd.,</v>
          </cell>
          <cell r="C327">
            <v>0</v>
          </cell>
          <cell r="D327">
            <v>0</v>
          </cell>
        </row>
        <row r="328">
          <cell r="A328" t="str">
            <v>13-02-01-01</v>
          </cell>
          <cell r="B328" t="str">
            <v>ADV. TO SUPLRS-STRS &amp; SP PARTS</v>
          </cell>
          <cell r="C328">
            <v>457227111.78</v>
          </cell>
          <cell r="D328">
            <v>0</v>
          </cell>
        </row>
        <row r="329">
          <cell r="A329" t="str">
            <v>13-02-01-02</v>
          </cell>
          <cell r="B329" t="str">
            <v>ADVANCE  - CAPITAL EXPR.- INLA</v>
          </cell>
          <cell r="C329">
            <v>616781576.65</v>
          </cell>
          <cell r="D329">
            <v>0</v>
          </cell>
        </row>
        <row r="330">
          <cell r="A330" t="str">
            <v>13-02-01-04</v>
          </cell>
          <cell r="B330" t="str">
            <v>ADV. TO SUPPLIERS- EXPENSES</v>
          </cell>
          <cell r="C330">
            <v>29203776.45</v>
          </cell>
          <cell r="D330">
            <v>0</v>
          </cell>
        </row>
        <row r="331">
          <cell r="A331" t="str">
            <v>13-02-01-05</v>
          </cell>
          <cell r="B331" t="str">
            <v>ADV. TO SUPLRS-STRS &amp; SP PARTS - (F)</v>
          </cell>
          <cell r="C331">
            <v>5935641.4</v>
          </cell>
          <cell r="D331">
            <v>0</v>
          </cell>
        </row>
        <row r="332">
          <cell r="A332" t="str">
            <v>13-02-01-06</v>
          </cell>
          <cell r="B332" t="str">
            <v>Adv. To Suplrs - Foreign </v>
          </cell>
          <cell r="C332">
            <v>22916096.4</v>
          </cell>
          <cell r="D332">
            <v>0</v>
          </cell>
        </row>
        <row r="333">
          <cell r="A333" t="str">
            <v>13-02-02-01</v>
          </cell>
          <cell r="B333" t="str">
            <v>HOUSE RENT ADVANCE</v>
          </cell>
          <cell r="C333">
            <v>49643</v>
          </cell>
          <cell r="D333">
            <v>0</v>
          </cell>
        </row>
        <row r="334">
          <cell r="A334" t="str">
            <v>13-02-02-02</v>
          </cell>
          <cell r="B334" t="str">
            <v>STAFF ADVANCE</v>
          </cell>
          <cell r="C334">
            <v>999220</v>
          </cell>
          <cell r="D334">
            <v>0</v>
          </cell>
        </row>
        <row r="335">
          <cell r="A335" t="str">
            <v>13-02-02-03</v>
          </cell>
          <cell r="B335" t="str">
            <v>FURNITURE ADVANCE</v>
          </cell>
          <cell r="C335">
            <v>0</v>
          </cell>
          <cell r="D335">
            <v>0</v>
          </cell>
        </row>
        <row r="336">
          <cell r="A336" t="str">
            <v>13-02-02-04</v>
          </cell>
          <cell r="B336" t="str">
            <v>VEHICLE ADVANCE - SECURED</v>
          </cell>
          <cell r="C336">
            <v>0</v>
          </cell>
          <cell r="D336">
            <v>0</v>
          </cell>
        </row>
        <row r="337">
          <cell r="A337" t="str">
            <v>13-02-02-05</v>
          </cell>
          <cell r="B337" t="str">
            <v>TRAVEL ADVANCE</v>
          </cell>
          <cell r="C337">
            <v>525083</v>
          </cell>
          <cell r="D337">
            <v>0</v>
          </cell>
        </row>
        <row r="338">
          <cell r="A338" t="str">
            <v>13-02-02-07</v>
          </cell>
          <cell r="B338" t="str">
            <v>IMPREST ADVANCE</v>
          </cell>
          <cell r="C338">
            <v>208075</v>
          </cell>
          <cell r="D338">
            <v>0</v>
          </cell>
        </row>
        <row r="339">
          <cell r="A339" t="str">
            <v>13-02-02-08</v>
          </cell>
          <cell r="B339" t="str">
            <v>L T A ADVANCE</v>
          </cell>
          <cell r="C339">
            <v>0</v>
          </cell>
          <cell r="D339">
            <v>0</v>
          </cell>
        </row>
        <row r="340">
          <cell r="A340" t="str">
            <v>13-02-04-02</v>
          </cell>
          <cell r="B340" t="str">
            <v>SHORT TERM LOAN - VRINDAVAN SERVICE</v>
          </cell>
          <cell r="C340">
            <v>0</v>
          </cell>
          <cell r="D340">
            <v>0</v>
          </cell>
        </row>
        <row r="341">
          <cell r="A341" t="str">
            <v>13-02-04-03</v>
          </cell>
          <cell r="B341" t="str">
            <v>JSWEL EMPLOYESS WELFARE TRUST</v>
          </cell>
          <cell r="C341">
            <v>58030005</v>
          </cell>
          <cell r="D341">
            <v>0</v>
          </cell>
        </row>
        <row r="342">
          <cell r="A342" t="str">
            <v>13-02-06-01</v>
          </cell>
          <cell r="B342" t="str">
            <v>PREPAID GC IDBI</v>
          </cell>
          <cell r="C342">
            <v>0</v>
          </cell>
          <cell r="D342">
            <v>0</v>
          </cell>
        </row>
        <row r="343">
          <cell r="A343" t="str">
            <v>13-02-06-02</v>
          </cell>
          <cell r="B343" t="str">
            <v>PREPAID LOC CHRGS SBI CAG</v>
          </cell>
          <cell r="C343">
            <v>0</v>
          </cell>
          <cell r="D343">
            <v>0</v>
          </cell>
        </row>
        <row r="344">
          <cell r="A344" t="str">
            <v>13-02-06-03</v>
          </cell>
          <cell r="B344" t="str">
            <v>PREPAID G.COMM-ECA(DPG ASSISTANSE)</v>
          </cell>
          <cell r="C344">
            <v>0</v>
          </cell>
          <cell r="D344">
            <v>0</v>
          </cell>
        </row>
        <row r="345">
          <cell r="A345" t="str">
            <v>13-02-06-04</v>
          </cell>
          <cell r="B345" t="str">
            <v>PREPAID POLLUTION CONTROL FEE</v>
          </cell>
          <cell r="C345">
            <v>800000</v>
          </cell>
          <cell r="D345">
            <v>0</v>
          </cell>
        </row>
        <row r="346">
          <cell r="A346" t="str">
            <v>13-02-06-05</v>
          </cell>
          <cell r="B346" t="str">
            <v>PREPAID EXPENSES - INSURANCE &amp; OTHERS</v>
          </cell>
          <cell r="C346">
            <v>53000097</v>
          </cell>
          <cell r="D346">
            <v>0</v>
          </cell>
        </row>
        <row r="347">
          <cell r="A347" t="str">
            <v>13-02-06-06</v>
          </cell>
          <cell r="B347" t="str">
            <v>INTEREST PAID UPFRONT-UNSECURED</v>
          </cell>
          <cell r="C347">
            <v>0</v>
          </cell>
          <cell r="D347">
            <v>0</v>
          </cell>
        </row>
        <row r="348">
          <cell r="A348" t="str">
            <v>13-02-07-03</v>
          </cell>
          <cell r="B348" t="str">
            <v>INCOME TAX - ADVANCE PAYMENT</v>
          </cell>
          <cell r="C348">
            <v>2407740471.66</v>
          </cell>
          <cell r="D348">
            <v>0</v>
          </cell>
        </row>
        <row r="349">
          <cell r="A349" t="str">
            <v>13-02-07-04</v>
          </cell>
          <cell r="B349" t="str">
            <v>FBT - ADVANCE PAYMENT</v>
          </cell>
          <cell r="C349">
            <v>5856078</v>
          </cell>
          <cell r="D349">
            <v>0</v>
          </cell>
        </row>
        <row r="350">
          <cell r="A350" t="str">
            <v>13-02-07-05</v>
          </cell>
          <cell r="B350" t="str">
            <v>Deposit with Income Tax Department</v>
          </cell>
          <cell r="C350">
            <v>22960378</v>
          </cell>
          <cell r="D350">
            <v>0</v>
          </cell>
        </row>
        <row r="351">
          <cell r="A351" t="str">
            <v>13-02-07-07</v>
          </cell>
          <cell r="B351" t="str">
            <v>Service Tax Credit Receivable</v>
          </cell>
          <cell r="C351">
            <v>612360.43</v>
          </cell>
          <cell r="D351">
            <v>0</v>
          </cell>
        </row>
        <row r="352">
          <cell r="A352" t="str">
            <v>13-02-07-08</v>
          </cell>
          <cell r="B352" t="str">
            <v>CLAIMS ON RECEIVABLE - INCOME TAX D</v>
          </cell>
          <cell r="C352">
            <v>0</v>
          </cell>
          <cell r="D352">
            <v>0</v>
          </cell>
        </row>
        <row r="353">
          <cell r="A353" t="str">
            <v>13-02-07-09</v>
          </cell>
          <cell r="B353" t="str">
            <v>Jsw Steel  Ltd. (Cenvat)</v>
          </cell>
          <cell r="C353">
            <v>199818722</v>
          </cell>
          <cell r="D353">
            <v>0</v>
          </cell>
        </row>
        <row r="354">
          <cell r="A354" t="str">
            <v>13-02-08-03</v>
          </cell>
          <cell r="B354" t="str">
            <v>B.P.C.L.</v>
          </cell>
          <cell r="C354">
            <v>6200</v>
          </cell>
          <cell r="D354">
            <v>0</v>
          </cell>
        </row>
        <row r="355">
          <cell r="A355" t="str">
            <v>13-02-08-05</v>
          </cell>
          <cell r="B355" t="str">
            <v>DEPOSIT - H.P.C.L.</v>
          </cell>
          <cell r="C355">
            <v>106050</v>
          </cell>
          <cell r="D355">
            <v>0</v>
          </cell>
        </row>
        <row r="356">
          <cell r="A356" t="str">
            <v>13-02-08-07</v>
          </cell>
          <cell r="B356" t="str">
            <v>SALES TAX</v>
          </cell>
          <cell r="C356">
            <v>5000</v>
          </cell>
          <cell r="D356">
            <v>0</v>
          </cell>
        </row>
        <row r="357">
          <cell r="A357" t="str">
            <v>13-02-08-08</v>
          </cell>
          <cell r="B357" t="str">
            <v>TELEPHONES</v>
          </cell>
          <cell r="C357">
            <v>212692</v>
          </cell>
          <cell r="D357">
            <v>0</v>
          </cell>
        </row>
        <row r="358">
          <cell r="A358" t="str">
            <v>13-02-08-09</v>
          </cell>
          <cell r="B358" t="str">
            <v>SECURITY DEPOSIT - RESIDENCES</v>
          </cell>
          <cell r="C358">
            <v>1415000</v>
          </cell>
          <cell r="D358">
            <v>0</v>
          </cell>
        </row>
        <row r="359">
          <cell r="A359" t="str">
            <v>13-02-08-21</v>
          </cell>
          <cell r="B359" t="str">
            <v>SEC. DEPOSIT - AIR TEL</v>
          </cell>
          <cell r="C359">
            <v>0</v>
          </cell>
          <cell r="D359">
            <v>0</v>
          </cell>
        </row>
        <row r="360">
          <cell r="A360" t="str">
            <v>13-02-08-22</v>
          </cell>
          <cell r="B360" t="str">
            <v>DEPOSIT WITH JVSL - TOWNSHIP</v>
          </cell>
          <cell r="C360">
            <v>64880364</v>
          </cell>
          <cell r="D360">
            <v>0</v>
          </cell>
        </row>
        <row r="361">
          <cell r="A361" t="str">
            <v>13-02-08-23</v>
          </cell>
          <cell r="B361" t="str">
            <v>LEASE DEPOSIT WITH GAGAN TRADING CO.</v>
          </cell>
          <cell r="C361">
            <v>140000000</v>
          </cell>
          <cell r="D361">
            <v>0</v>
          </cell>
        </row>
        <row r="362">
          <cell r="A362" t="str">
            <v>13-02-08-24</v>
          </cell>
          <cell r="B362" t="str">
            <v>DEPOSIT WITH TRANQUIL HOMES &amp; HOLDINGS</v>
          </cell>
          <cell r="C362">
            <v>0</v>
          </cell>
          <cell r="D362">
            <v>0</v>
          </cell>
        </row>
        <row r="363">
          <cell r="A363" t="str">
            <v>13-02-08-25</v>
          </cell>
          <cell r="B363" t="str">
            <v>ADVANCE TO ORBIT CORPORATION LTD.</v>
          </cell>
          <cell r="C363">
            <v>0</v>
          </cell>
          <cell r="D363">
            <v>0</v>
          </cell>
        </row>
        <row r="364">
          <cell r="A364" t="str">
            <v>13-02-08-26</v>
          </cell>
          <cell r="B364" t="str">
            <v>ADVANCE TO WINDSOR RESIDENCEY PVT L</v>
          </cell>
          <cell r="C364">
            <v>750000000</v>
          </cell>
          <cell r="D364">
            <v>0</v>
          </cell>
        </row>
        <row r="365">
          <cell r="A365" t="str">
            <v>13-02-08-27</v>
          </cell>
          <cell r="B365" t="str">
            <v>ADVANCE TO KUTEHAR PROJECTS (GOVT HP)</v>
          </cell>
          <cell r="C365">
            <v>676012870</v>
          </cell>
          <cell r="D365">
            <v>0</v>
          </cell>
        </row>
        <row r="366">
          <cell r="A366" t="str">
            <v>13-02-08-28</v>
          </cell>
          <cell r="B366" t="str">
            <v>Adv. to Mumbai Metropo Region Devel</v>
          </cell>
          <cell r="C366">
            <v>0</v>
          </cell>
          <cell r="D366">
            <v>0</v>
          </cell>
        </row>
        <row r="367">
          <cell r="A367" t="str">
            <v>13-02-08-29</v>
          </cell>
          <cell r="B367" t="str">
            <v>Adv. to Tarini Properties Pvt Ltd</v>
          </cell>
          <cell r="C367">
            <v>0</v>
          </cell>
          <cell r="D367">
            <v>0</v>
          </cell>
        </row>
        <row r="368">
          <cell r="A368" t="str">
            <v>13-02-08-30</v>
          </cell>
          <cell r="B368" t="str">
            <v>Lease Deposit with JSWPTC</v>
          </cell>
          <cell r="C368">
            <v>325000000</v>
          </cell>
          <cell r="D368">
            <v>0</v>
          </cell>
        </row>
        <row r="369">
          <cell r="A369" t="str">
            <v>13-02-08-31</v>
          </cell>
          <cell r="B369" t="str">
            <v>Lease Deposit with SIPL</v>
          </cell>
          <cell r="C369">
            <v>40000000</v>
          </cell>
          <cell r="D369">
            <v>0</v>
          </cell>
        </row>
        <row r="370">
          <cell r="A370" t="str">
            <v>13-02-10</v>
          </cell>
          <cell r="B370" t="str">
            <v>ADVANCE TO OTHERS</v>
          </cell>
          <cell r="C370">
            <v>96905183.96</v>
          </cell>
          <cell r="D370">
            <v>0</v>
          </cell>
        </row>
        <row r="371">
          <cell r="A371" t="str">
            <v>13-02-11</v>
          </cell>
          <cell r="B371" t="str">
            <v>ADVANCE FOR SERVICES</v>
          </cell>
          <cell r="C371">
            <v>0</v>
          </cell>
          <cell r="D371">
            <v>0</v>
          </cell>
        </row>
        <row r="372">
          <cell r="A372" t="str">
            <v>13-02-12</v>
          </cell>
          <cell r="B372" t="str">
            <v>Claims on - Euro Icon Iron &amp; Steel</v>
          </cell>
          <cell r="C372">
            <v>0</v>
          </cell>
          <cell r="D372">
            <v>0</v>
          </cell>
        </row>
        <row r="373">
          <cell r="A373" t="str">
            <v>13-02-14</v>
          </cell>
          <cell r="B373" t="str">
            <v>Advance to JSW Power Ltd.</v>
          </cell>
          <cell r="C373">
            <v>0</v>
          </cell>
          <cell r="D373">
            <v>0</v>
          </cell>
        </row>
        <row r="374">
          <cell r="A374" t="str">
            <v>13-02-15</v>
          </cell>
          <cell r="B374" t="str">
            <v>Claims on - Jindal Praxair Oxgen Co</v>
          </cell>
          <cell r="C374">
            <v>0</v>
          </cell>
          <cell r="D374">
            <v>0</v>
          </cell>
        </row>
        <row r="375">
          <cell r="A375" t="str">
            <v>13-02-16</v>
          </cell>
          <cell r="B375" t="str">
            <v>Claims on - JSW Power Ltd.</v>
          </cell>
          <cell r="C375">
            <v>0</v>
          </cell>
          <cell r="D375">
            <v>0</v>
          </cell>
        </row>
        <row r="376">
          <cell r="A376" t="str">
            <v>13-02-17</v>
          </cell>
          <cell r="B376" t="str">
            <v>Adva Agnst Share Cp - Raj West Powe</v>
          </cell>
          <cell r="C376">
            <v>2885000000</v>
          </cell>
          <cell r="D376">
            <v>0</v>
          </cell>
        </row>
        <row r="377">
          <cell r="A377" t="str">
            <v>13-02-18</v>
          </cell>
          <cell r="B377" t="str">
            <v>Adva Agnst Share Cp - JPTCL</v>
          </cell>
          <cell r="C377">
            <v>0</v>
          </cell>
          <cell r="D377">
            <v>0</v>
          </cell>
        </row>
        <row r="378">
          <cell r="A378" t="str">
            <v>13-02-19</v>
          </cell>
          <cell r="B378" t="str">
            <v>Adva Agnst Share Cp-JSW Energy (V) Ltd.,</v>
          </cell>
          <cell r="C378">
            <v>0</v>
          </cell>
          <cell r="D378">
            <v>0</v>
          </cell>
        </row>
        <row r="379">
          <cell r="A379" t="str">
            <v>13-02-20</v>
          </cell>
          <cell r="B379" t="str">
            <v>Adva Agnst Share Cp-JSW Energy (R) Ltd.,</v>
          </cell>
          <cell r="C379">
            <v>1220000000</v>
          </cell>
          <cell r="D379">
            <v>0</v>
          </cell>
        </row>
        <row r="380">
          <cell r="A380" t="str">
            <v>13-02-21</v>
          </cell>
          <cell r="B380" t="str">
            <v>Adva Agnst Share Cp-J. E. Invest. P</v>
          </cell>
          <cell r="C380">
            <v>0</v>
          </cell>
          <cell r="D380">
            <v>0</v>
          </cell>
        </row>
        <row r="381">
          <cell r="A381" t="str">
            <v>13-02-22</v>
          </cell>
          <cell r="B381" t="str">
            <v>Advances - P.T.Param Utama Jaya</v>
          </cell>
          <cell r="C381">
            <v>0</v>
          </cell>
          <cell r="D381">
            <v>0</v>
          </cell>
        </row>
        <row r="382">
          <cell r="A382" t="str">
            <v>13-02-23</v>
          </cell>
          <cell r="B382" t="str">
            <v>Adva Agnst Pref Shares - SIPL</v>
          </cell>
          <cell r="C382">
            <v>303300000</v>
          </cell>
          <cell r="D382">
            <v>0</v>
          </cell>
        </row>
        <row r="383">
          <cell r="A383" t="str">
            <v>13-02-24</v>
          </cell>
          <cell r="B383" t="str">
            <v>Adva Agnst Equity Shares - JSW Powe</v>
          </cell>
          <cell r="C383">
            <v>0</v>
          </cell>
          <cell r="D383">
            <v>0</v>
          </cell>
        </row>
        <row r="384">
          <cell r="A384" t="str">
            <v>13-02-25</v>
          </cell>
          <cell r="B384" t="str">
            <v>Adv Agst Eq. Shares-Jaigad Powertra</v>
          </cell>
          <cell r="C384">
            <v>143881700</v>
          </cell>
          <cell r="D384">
            <v>0</v>
          </cell>
        </row>
        <row r="385">
          <cell r="A385" t="str">
            <v>13-02-26</v>
          </cell>
          <cell r="B385" t="str">
            <v>Adv Agst Eq. Shares-Toshiba JSW Tur</v>
          </cell>
          <cell r="C385">
            <v>0</v>
          </cell>
          <cell r="D385">
            <v>0</v>
          </cell>
        </row>
        <row r="386">
          <cell r="A386" t="str">
            <v>13-02-27</v>
          </cell>
          <cell r="B386" t="str">
            <v>Adva.Agnst Share Capital - MJSJ Coa</v>
          </cell>
          <cell r="C386">
            <v>44000000</v>
          </cell>
          <cell r="D386">
            <v>0</v>
          </cell>
        </row>
        <row r="387">
          <cell r="A387" t="str">
            <v>13-02-28</v>
          </cell>
          <cell r="B387" t="str">
            <v>Adv.Agnst Share-Power Exchange Indi</v>
          </cell>
          <cell r="C387">
            <v>6697900</v>
          </cell>
          <cell r="D387">
            <v>0</v>
          </cell>
        </row>
        <row r="388">
          <cell r="A388" t="str">
            <v>13-02-29</v>
          </cell>
          <cell r="B388" t="str">
            <v>Adv.Agnst Share-JSW Energy (Raigarh</v>
          </cell>
          <cell r="C388">
            <v>0</v>
          </cell>
          <cell r="D388">
            <v>0</v>
          </cell>
        </row>
        <row r="389">
          <cell r="A389" t="str">
            <v>14-01</v>
          </cell>
          <cell r="B389" t="str">
            <v>PRE-OPERATIVE EXPENSES</v>
          </cell>
          <cell r="C389">
            <v>2328212167.2173166</v>
          </cell>
          <cell r="D389">
            <v>0</v>
          </cell>
        </row>
        <row r="390">
          <cell r="A390" t="str">
            <v>14-02</v>
          </cell>
          <cell r="B390" t="str">
            <v>SHRS/DEB ISSUE EXPENSES</v>
          </cell>
          <cell r="C390">
            <v>0</v>
          </cell>
          <cell r="D390">
            <v>0</v>
          </cell>
        </row>
        <row r="391">
          <cell r="A391" t="str">
            <v>14-03-02</v>
          </cell>
          <cell r="B391" t="str">
            <v>DEFRD REVENUE EXPENDITURE A/C</v>
          </cell>
          <cell r="C391">
            <v>0</v>
          </cell>
          <cell r="D391">
            <v>0</v>
          </cell>
        </row>
        <row r="392">
          <cell r="A392" t="str">
            <v>14-03-03</v>
          </cell>
          <cell r="B392" t="str">
            <v>PRELIMN EXPS TO THEEXT NOT WR</v>
          </cell>
          <cell r="C392">
            <v>0</v>
          </cell>
          <cell r="D392">
            <v>0</v>
          </cell>
        </row>
        <row r="393">
          <cell r="A393" t="str">
            <v>14-03-04</v>
          </cell>
          <cell r="B393" t="str">
            <v>DRE - INTEREST RESETTING EXPENSES</v>
          </cell>
          <cell r="C393">
            <v>0</v>
          </cell>
          <cell r="D393">
            <v>0</v>
          </cell>
        </row>
        <row r="394">
          <cell r="A394" t="str">
            <v>15-01-01-01</v>
          </cell>
          <cell r="B394" t="str">
            <v>SALE OF POWER - JVSL </v>
          </cell>
          <cell r="C394">
            <v>0</v>
          </cell>
          <cell r="D394">
            <v>1393227990.3024</v>
          </cell>
        </row>
        <row r="395">
          <cell r="A395" t="str">
            <v>15-01-01-02</v>
          </cell>
          <cell r="B395" t="str">
            <v>SALE OF POWER - JPOCL</v>
          </cell>
          <cell r="C395">
            <v>0</v>
          </cell>
          <cell r="D395">
            <v>136826818</v>
          </cell>
        </row>
        <row r="396">
          <cell r="A396" t="str">
            <v>15-01-01-03</v>
          </cell>
          <cell r="B396" t="str">
            <v>SALE OF POWER - KPTCL</v>
          </cell>
          <cell r="C396">
            <v>0</v>
          </cell>
          <cell r="D396">
            <v>0</v>
          </cell>
        </row>
        <row r="397">
          <cell r="A397" t="str">
            <v>15-01-01-04</v>
          </cell>
          <cell r="B397" t="str">
            <v>SALE OF POWER - TPTCL</v>
          </cell>
          <cell r="C397">
            <v>0</v>
          </cell>
          <cell r="D397">
            <v>0</v>
          </cell>
        </row>
        <row r="398">
          <cell r="A398" t="str">
            <v>15-01-01-05</v>
          </cell>
          <cell r="B398" t="str">
            <v>SALE OF POWER - PTCIL</v>
          </cell>
          <cell r="C398">
            <v>0</v>
          </cell>
          <cell r="D398">
            <v>0</v>
          </cell>
        </row>
        <row r="399">
          <cell r="A399" t="str">
            <v>15-01-01-06</v>
          </cell>
          <cell r="B399" t="str">
            <v>SALE OF POWER - JSWPTCL</v>
          </cell>
          <cell r="C399">
            <v>0</v>
          </cell>
          <cell r="D399">
            <v>6949372316</v>
          </cell>
        </row>
        <row r="400">
          <cell r="A400" t="str">
            <v>15-02-01</v>
          </cell>
          <cell r="B400" t="str">
            <v>PROFIT ON SALE OF ASSETS</v>
          </cell>
          <cell r="C400">
            <v>0</v>
          </cell>
          <cell r="D400">
            <v>0</v>
          </cell>
        </row>
        <row r="401">
          <cell r="A401" t="str">
            <v>15-02-02</v>
          </cell>
          <cell r="B401" t="str">
            <v>DIVIDEND ON TRADE INVESTMENTS</v>
          </cell>
          <cell r="C401">
            <v>0</v>
          </cell>
          <cell r="D401">
            <v>0</v>
          </cell>
        </row>
        <row r="402">
          <cell r="A402" t="str">
            <v>15-02-03</v>
          </cell>
          <cell r="B402" t="str">
            <v>CREDIT RELATING TO PREV.YEARS</v>
          </cell>
          <cell r="C402">
            <v>0</v>
          </cell>
          <cell r="D402">
            <v>0</v>
          </cell>
        </row>
        <row r="403">
          <cell r="A403" t="str">
            <v>15-02-04-03</v>
          </cell>
          <cell r="B403" t="str">
            <v>PRIOR PERIOD INCOME/ADJ</v>
          </cell>
          <cell r="C403">
            <v>0</v>
          </cell>
          <cell r="D403">
            <v>0</v>
          </cell>
        </row>
        <row r="404">
          <cell r="A404" t="str">
            <v>15-02-05</v>
          </cell>
          <cell r="B404" t="str">
            <v>DIF.IN EXCH. (OTHER THAN SALES</v>
          </cell>
          <cell r="C404">
            <v>0</v>
          </cell>
          <cell r="D404">
            <v>29699960</v>
          </cell>
        </row>
        <row r="405">
          <cell r="A405" t="str">
            <v>15-02-06-01</v>
          </cell>
          <cell r="B405" t="str">
            <v>RECOVERY FROM EMPLOYEES CONVEYANCE</v>
          </cell>
          <cell r="C405">
            <v>0</v>
          </cell>
          <cell r="D405">
            <v>564286</v>
          </cell>
        </row>
        <row r="406">
          <cell r="A406" t="str">
            <v>15-02-06-02</v>
          </cell>
          <cell r="B406" t="str">
            <v>INTEREST RECEIVED ON VEHICLE L</v>
          </cell>
          <cell r="C406">
            <v>0</v>
          </cell>
          <cell r="D406">
            <v>10214</v>
          </cell>
        </row>
        <row r="407">
          <cell r="A407" t="str">
            <v>15-02-06-04</v>
          </cell>
          <cell r="B407" t="str">
            <v>INTEREST RECEIVED - DEPOSITS</v>
          </cell>
          <cell r="C407">
            <v>0</v>
          </cell>
          <cell r="D407">
            <v>9942404</v>
          </cell>
        </row>
        <row r="408">
          <cell r="A408" t="str">
            <v>15-02-06-07</v>
          </cell>
          <cell r="B408" t="str">
            <v>MISCELLANEOUS INCOME</v>
          </cell>
          <cell r="C408">
            <v>0</v>
          </cell>
          <cell r="D408">
            <v>360621</v>
          </cell>
        </row>
        <row r="409">
          <cell r="A409" t="str">
            <v>15-02-06-08                     </v>
          </cell>
          <cell r="B409" t="str">
            <v>ELECTRICITY CHRGS RECOV.FRM EMP</v>
          </cell>
          <cell r="C409">
            <v>0</v>
          </cell>
          <cell r="D409">
            <v>0</v>
          </cell>
        </row>
        <row r="410">
          <cell r="A410" t="str">
            <v>15-02-06-09</v>
          </cell>
          <cell r="B410" t="str">
            <v>INTEREST RECEIVED-KPTCL</v>
          </cell>
          <cell r="C410">
            <v>0</v>
          </cell>
          <cell r="D410">
            <v>0</v>
          </cell>
        </row>
        <row r="411">
          <cell r="A411" t="str">
            <v>15-02-06-10</v>
          </cell>
          <cell r="B411" t="str">
            <v>LEASE RENT RECEIVED</v>
          </cell>
          <cell r="C411">
            <v>0</v>
          </cell>
          <cell r="D411">
            <v>0</v>
          </cell>
        </row>
        <row r="412">
          <cell r="A412" t="str">
            <v>15-02-06-11</v>
          </cell>
          <cell r="B412" t="str">
            <v>LEASE RENT RECEIVED</v>
          </cell>
          <cell r="C412">
            <v>0</v>
          </cell>
          <cell r="D412">
            <v>0</v>
          </cell>
        </row>
        <row r="413">
          <cell r="A413" t="str">
            <v>15-02-07</v>
          </cell>
          <cell r="B413" t="str">
            <v>MACHINERY HIRE CHARGES</v>
          </cell>
          <cell r="C413">
            <v>0</v>
          </cell>
          <cell r="D413">
            <v>0</v>
          </cell>
        </row>
        <row r="414">
          <cell r="A414" t="str">
            <v>15-02-08</v>
          </cell>
          <cell r="B414" t="str">
            <v>CLAIMS RECEIVED/SETTLED FROM INSU</v>
          </cell>
          <cell r="C414">
            <v>0</v>
          </cell>
          <cell r="D414">
            <v>0</v>
          </cell>
        </row>
        <row r="415">
          <cell r="A415" t="str">
            <v>15-02-09</v>
          </cell>
          <cell r="B415" t="str">
            <v>Operator Fee</v>
          </cell>
          <cell r="C415">
            <v>0</v>
          </cell>
          <cell r="D415">
            <v>88908600</v>
          </cell>
        </row>
        <row r="416">
          <cell r="A416" t="str">
            <v>15-02-10</v>
          </cell>
          <cell r="B416" t="str">
            <v>Project Management Fee</v>
          </cell>
          <cell r="C416">
            <v>0</v>
          </cell>
          <cell r="D416">
            <v>600750000</v>
          </cell>
        </row>
        <row r="417">
          <cell r="A417" t="str">
            <v>15-02-11</v>
          </cell>
          <cell r="B417" t="str">
            <v>Sale of Certified Emission Reductio</v>
          </cell>
          <cell r="C417">
            <v>0</v>
          </cell>
          <cell r="D417">
            <v>0</v>
          </cell>
        </row>
        <row r="418">
          <cell r="A418" t="str">
            <v>15-02-13</v>
          </cell>
          <cell r="B418" t="str">
            <v>Fees received - JSWECE</v>
          </cell>
          <cell r="C418">
            <v>0</v>
          </cell>
          <cell r="D418">
            <v>3473500</v>
          </cell>
        </row>
        <row r="419">
          <cell r="A419" t="str">
            <v>15-02-14</v>
          </cell>
          <cell r="B419" t="str">
            <v>Busniess Support Fee Received</v>
          </cell>
          <cell r="C419">
            <v>0</v>
          </cell>
          <cell r="D419">
            <v>63061644</v>
          </cell>
        </row>
        <row r="420">
          <cell r="A420" t="str">
            <v>16-01-01-01</v>
          </cell>
          <cell r="B420" t="str">
            <v>FUEL</v>
          </cell>
          <cell r="C420">
            <v>36811990.54000002</v>
          </cell>
          <cell r="D420">
            <v>0</v>
          </cell>
        </row>
        <row r="421">
          <cell r="A421" t="str">
            <v>16-01-01-02</v>
          </cell>
          <cell r="B421" t="str">
            <v>WATER &amp; ELECTRICITY</v>
          </cell>
          <cell r="C421">
            <v>27756180.35</v>
          </cell>
          <cell r="D421">
            <v>0</v>
          </cell>
        </row>
        <row r="422">
          <cell r="A422" t="str">
            <v>16-01-01-03</v>
          </cell>
          <cell r="B422" t="str">
            <v>COAL</v>
          </cell>
          <cell r="C422">
            <v>2707716173.0300817</v>
          </cell>
          <cell r="D422">
            <v>0</v>
          </cell>
        </row>
        <row r="423">
          <cell r="A423" t="str">
            <v>16-01-01-05</v>
          </cell>
          <cell r="B423" t="str">
            <v>COREX</v>
          </cell>
          <cell r="C423">
            <v>492972611.04</v>
          </cell>
          <cell r="D423">
            <v>0</v>
          </cell>
        </row>
        <row r="424">
          <cell r="A424" t="str">
            <v>16-01-01-06</v>
          </cell>
          <cell r="B424" t="str">
            <v>CONS-NITROGEN GAS</v>
          </cell>
          <cell r="C424">
            <v>6716988.14</v>
          </cell>
          <cell r="D424">
            <v>0</v>
          </cell>
        </row>
        <row r="425">
          <cell r="A425" t="str">
            <v>16-01-03-01</v>
          </cell>
          <cell r="B425" t="str">
            <v>CONSUMPTION OF CONSUMABLE STOR</v>
          </cell>
          <cell r="C425">
            <v>10704260.254999999</v>
          </cell>
          <cell r="D425">
            <v>0</v>
          </cell>
        </row>
        <row r="426">
          <cell r="A426" t="str">
            <v>16-01-03-02</v>
          </cell>
          <cell r="B426" t="str">
            <v>CONSUMPTION OF ELECTRICAL PARTS</v>
          </cell>
          <cell r="C426">
            <v>0</v>
          </cell>
          <cell r="D426">
            <v>0</v>
          </cell>
        </row>
        <row r="427">
          <cell r="A427" t="str">
            <v>16-01-03-03</v>
          </cell>
          <cell r="B427" t="str">
            <v>CONSUMPTION OF M/C ACC SPARES</v>
          </cell>
          <cell r="C427">
            <v>14944395.969999999</v>
          </cell>
          <cell r="D427">
            <v>0</v>
          </cell>
        </row>
        <row r="428">
          <cell r="A428" t="str">
            <v>16-01-03-04</v>
          </cell>
          <cell r="B428" t="str">
            <v>CONSUMPTION OF CONSUMABLES-OPERATION</v>
          </cell>
          <cell r="C428">
            <v>5675643.49</v>
          </cell>
          <cell r="D428">
            <v>0</v>
          </cell>
        </row>
        <row r="429">
          <cell r="A429" t="str">
            <v>16-02-02</v>
          </cell>
          <cell r="B429" t="str">
            <v>LOADING/UNLOADING CHARGES</v>
          </cell>
          <cell r="C429">
            <v>0</v>
          </cell>
          <cell r="D429">
            <v>0</v>
          </cell>
        </row>
        <row r="430">
          <cell r="A430" t="str">
            <v>16-02-04</v>
          </cell>
          <cell r="B430" t="str">
            <v>CARRIAGE INWARDS &amp; MATERIAL HANDLING</v>
          </cell>
          <cell r="C430">
            <v>722373.06</v>
          </cell>
          <cell r="D430">
            <v>0</v>
          </cell>
        </row>
        <row r="431">
          <cell r="A431" t="str">
            <v>16-02-05</v>
          </cell>
          <cell r="B431" t="str">
            <v>LOSS ON MATERIALS IN TRANSIT</v>
          </cell>
          <cell r="C431">
            <v>0</v>
          </cell>
          <cell r="D431">
            <v>0</v>
          </cell>
        </row>
        <row r="432">
          <cell r="A432" t="str">
            <v>16-03-01-01</v>
          </cell>
          <cell r="B432" t="str">
            <v>SAL. AND WAGES - STF &amp; EXECUTI</v>
          </cell>
          <cell r="C432">
            <v>166275804.78500003</v>
          </cell>
          <cell r="D432">
            <v>0</v>
          </cell>
        </row>
        <row r="433">
          <cell r="A433" t="str">
            <v>16-03-01-03</v>
          </cell>
          <cell r="B433" t="str">
            <v>DIRECTORS REMUNERATION</v>
          </cell>
          <cell r="C433">
            <v>0</v>
          </cell>
          <cell r="D433">
            <v>0</v>
          </cell>
        </row>
        <row r="434">
          <cell r="A434" t="str">
            <v>16-03-02</v>
          </cell>
          <cell r="B434" t="str">
            <v>EARNED LEAVE ENCASHMENT</v>
          </cell>
          <cell r="C434">
            <v>11534649.1</v>
          </cell>
          <cell r="D434">
            <v>0</v>
          </cell>
        </row>
        <row r="435">
          <cell r="A435" t="str">
            <v>16-03-03</v>
          </cell>
          <cell r="B435" t="str">
            <v>STIPEND TO TRAINEES</v>
          </cell>
          <cell r="C435">
            <v>0</v>
          </cell>
          <cell r="D435">
            <v>0</v>
          </cell>
        </row>
        <row r="436">
          <cell r="A436" t="str">
            <v>16-03-04</v>
          </cell>
          <cell r="B436" t="str">
            <v>ANNUAL BONUS/PROJ ALLOWANCE</v>
          </cell>
          <cell r="C436">
            <v>16171455.775000002</v>
          </cell>
          <cell r="D436">
            <v>0</v>
          </cell>
        </row>
        <row r="437">
          <cell r="A437" t="str">
            <v>16-03-05</v>
          </cell>
          <cell r="B437" t="str">
            <v>INCENTIVE</v>
          </cell>
          <cell r="C437">
            <v>19101473.625</v>
          </cell>
          <cell r="D437">
            <v>0</v>
          </cell>
        </row>
        <row r="438">
          <cell r="A438" t="str">
            <v>16-03-06</v>
          </cell>
          <cell r="B438" t="str">
            <v>GRATUITY</v>
          </cell>
          <cell r="C438">
            <v>2468518.7</v>
          </cell>
          <cell r="D438">
            <v>0</v>
          </cell>
        </row>
        <row r="439">
          <cell r="A439" t="str">
            <v>16-03-07-01</v>
          </cell>
          <cell r="B439" t="str">
            <v>PROVIDENT FUND</v>
          </cell>
          <cell r="C439">
            <v>9401850.624999998</v>
          </cell>
          <cell r="D439">
            <v>0</v>
          </cell>
        </row>
        <row r="440">
          <cell r="A440" t="str">
            <v>16-03-07-02</v>
          </cell>
          <cell r="B440" t="str">
            <v>FAMILY PENSION SCHEME</v>
          </cell>
          <cell r="C440">
            <v>5931.5</v>
          </cell>
          <cell r="D440">
            <v>0</v>
          </cell>
        </row>
        <row r="441">
          <cell r="A441" t="str">
            <v>16-03-07-03</v>
          </cell>
          <cell r="B441" t="str">
            <v>PF ADMINISTRATION CHGS</v>
          </cell>
          <cell r="C441">
            <v>0</v>
          </cell>
          <cell r="D441">
            <v>0</v>
          </cell>
        </row>
        <row r="442">
          <cell r="A442" t="str">
            <v>16-03-08</v>
          </cell>
          <cell r="B442" t="str">
            <v>WORKMEN &amp; STF WELFRE EXPEN</v>
          </cell>
          <cell r="C442">
            <v>1554399.52</v>
          </cell>
          <cell r="D442">
            <v>0</v>
          </cell>
        </row>
        <row r="443">
          <cell r="A443" t="str">
            <v>16-03-09</v>
          </cell>
          <cell r="B443" t="str">
            <v>MEDICAL REIMBURSEMENTS</v>
          </cell>
          <cell r="C443">
            <v>5598028.375</v>
          </cell>
          <cell r="D443">
            <v>0</v>
          </cell>
        </row>
        <row r="444">
          <cell r="A444" t="str">
            <v>16-03-10</v>
          </cell>
          <cell r="B444" t="str">
            <v>UNIFRMS TO STF/STITCHING CHAR</v>
          </cell>
          <cell r="C444">
            <v>12020.65</v>
          </cell>
          <cell r="D444">
            <v>0</v>
          </cell>
        </row>
        <row r="445">
          <cell r="A445" t="str">
            <v>16-03-11</v>
          </cell>
          <cell r="B445" t="str">
            <v>INTEREST SUBSIDY-HOUSING LOAN</v>
          </cell>
          <cell r="C445">
            <v>31839</v>
          </cell>
          <cell r="D445">
            <v>0</v>
          </cell>
        </row>
        <row r="446">
          <cell r="A446" t="str">
            <v>16-03-12</v>
          </cell>
          <cell r="B446" t="str">
            <v>LTC AVAILMENT</v>
          </cell>
          <cell r="C446">
            <v>0</v>
          </cell>
          <cell r="D446">
            <v>0</v>
          </cell>
        </row>
        <row r="447">
          <cell r="A447" t="str">
            <v>16-03-13</v>
          </cell>
          <cell r="B447" t="str">
            <v>LTC ENCASHMENT</v>
          </cell>
          <cell r="C447">
            <v>3021888.7500000005</v>
          </cell>
          <cell r="D447">
            <v>0</v>
          </cell>
        </row>
        <row r="448">
          <cell r="A448" t="str">
            <v>16-03-14-01</v>
          </cell>
          <cell r="B448" t="str">
            <v>GROUP INSURANCE</v>
          </cell>
          <cell r="C448">
            <v>875190.25</v>
          </cell>
          <cell r="D448">
            <v>0</v>
          </cell>
        </row>
        <row r="449">
          <cell r="A449" t="str">
            <v>16-03-14-02</v>
          </cell>
          <cell r="B449" t="str">
            <v>WELFARE EXPENSES</v>
          </cell>
          <cell r="C449">
            <v>0</v>
          </cell>
          <cell r="D449">
            <v>319453.37500000006</v>
          </cell>
        </row>
        <row r="450">
          <cell r="A450" t="str">
            <v>16-03-14-03</v>
          </cell>
          <cell r="B450" t="str">
            <v>SPECIAL INCENTIVE / REWARDS</v>
          </cell>
          <cell r="C450">
            <v>9247375.6</v>
          </cell>
          <cell r="D450">
            <v>0</v>
          </cell>
        </row>
        <row r="451">
          <cell r="A451" t="str">
            <v>16-03-14-04</v>
          </cell>
          <cell r="B451" t="str">
            <v>EDLI PREMIUM</v>
          </cell>
          <cell r="C451">
            <v>0</v>
          </cell>
          <cell r="D451">
            <v>0</v>
          </cell>
        </row>
        <row r="452">
          <cell r="A452" t="str">
            <v>16-03-15</v>
          </cell>
          <cell r="B452" t="str">
            <v>INSPECTION CHARGES ON PF/FPS</v>
          </cell>
          <cell r="C452">
            <v>156671</v>
          </cell>
          <cell r="D452">
            <v>0</v>
          </cell>
        </row>
        <row r="453">
          <cell r="A453" t="str">
            <v>16-03-16</v>
          </cell>
          <cell r="B453" t="str">
            <v>JOINING EXPENSES</v>
          </cell>
          <cell r="C453">
            <v>1515332.6</v>
          </cell>
          <cell r="D453">
            <v>0</v>
          </cell>
        </row>
        <row r="454">
          <cell r="A454" t="str">
            <v>16-03-17</v>
          </cell>
          <cell r="B454" t="str">
            <v>LOCAL CONVEYANCE</v>
          </cell>
          <cell r="C454">
            <v>159379.44999999998</v>
          </cell>
          <cell r="D454">
            <v>0</v>
          </cell>
        </row>
        <row r="455">
          <cell r="A455" t="str">
            <v>16-03-18</v>
          </cell>
          <cell r="B455" t="str">
            <v>CONVEYANCE ALLOWANCE</v>
          </cell>
          <cell r="C455">
            <v>18042018.625</v>
          </cell>
          <cell r="D455">
            <v>0</v>
          </cell>
        </row>
        <row r="456">
          <cell r="A456" t="str">
            <v>16-03-20</v>
          </cell>
          <cell r="B456" t="str">
            <v>MEDICLAIM INSURANCE EXPS.</v>
          </cell>
          <cell r="C456">
            <v>2080609</v>
          </cell>
          <cell r="D456">
            <v>0</v>
          </cell>
        </row>
        <row r="457">
          <cell r="A457" t="str">
            <v>16-03-22</v>
          </cell>
          <cell r="B457" t="str">
            <v>EMPLR'S CONTRB TO KAR LABO</v>
          </cell>
          <cell r="C457">
            <v>0</v>
          </cell>
          <cell r="D457">
            <v>0</v>
          </cell>
        </row>
        <row r="458">
          <cell r="A458" t="str">
            <v>16-03-23</v>
          </cell>
          <cell r="B458" t="str">
            <v>CANTEEN EXPENSES</v>
          </cell>
          <cell r="C458">
            <v>741227.4249999998</v>
          </cell>
          <cell r="D458">
            <v>0</v>
          </cell>
        </row>
        <row r="459">
          <cell r="A459" t="str">
            <v>16-03-24</v>
          </cell>
          <cell r="B459" t="str">
            <v>GRATUITY TRUST ADMIN CHARGS</v>
          </cell>
          <cell r="C459">
            <v>0</v>
          </cell>
          <cell r="D459">
            <v>0</v>
          </cell>
        </row>
        <row r="460">
          <cell r="A460" t="str">
            <v>16-03-25</v>
          </cell>
          <cell r="B460" t="str">
            <v>VARIABLE PAY</v>
          </cell>
          <cell r="C460">
            <v>19725351.3</v>
          </cell>
          <cell r="D460">
            <v>0</v>
          </cell>
        </row>
        <row r="461">
          <cell r="A461" t="str">
            <v>16-03-26</v>
          </cell>
          <cell r="B461" t="str">
            <v>Meal Voucher - Sodexho Pass</v>
          </cell>
          <cell r="C461">
            <v>3730963.0000000005</v>
          </cell>
          <cell r="D461">
            <v>0</v>
          </cell>
        </row>
        <row r="462">
          <cell r="A462" t="str">
            <v>16-04-01</v>
          </cell>
          <cell r="B462" t="str">
            <v>REPAIRS &amp; MAINT - BUILDING</v>
          </cell>
          <cell r="C462">
            <v>3120912.73</v>
          </cell>
          <cell r="D462">
            <v>0</v>
          </cell>
        </row>
        <row r="463">
          <cell r="A463" t="str">
            <v>16-04-03</v>
          </cell>
          <cell r="B463" t="str">
            <v>REPAIRS &amp; MAINT - GENERAL</v>
          </cell>
          <cell r="C463">
            <v>449262.46499999997</v>
          </cell>
          <cell r="D463">
            <v>0</v>
          </cell>
        </row>
        <row r="464">
          <cell r="A464" t="str">
            <v>16-04-04</v>
          </cell>
          <cell r="B464" t="str">
            <v>REPAIRS AND MAINT - VEHICLES</v>
          </cell>
          <cell r="C464">
            <v>626552.775</v>
          </cell>
          <cell r="D464">
            <v>0</v>
          </cell>
        </row>
        <row r="465">
          <cell r="A465" t="str">
            <v>16-04-05</v>
          </cell>
          <cell r="B465" t="str">
            <v>REPAIRS &amp; MAINT - MACHINERY</v>
          </cell>
          <cell r="C465">
            <v>19897677.080000002</v>
          </cell>
          <cell r="D465">
            <v>0</v>
          </cell>
        </row>
        <row r="466">
          <cell r="A466" t="str">
            <v>16-04-09</v>
          </cell>
          <cell r="B466" t="str">
            <v>GUEST HOUSE MAINTENANCE</v>
          </cell>
          <cell r="C466">
            <v>0</v>
          </cell>
          <cell r="D466">
            <v>0</v>
          </cell>
        </row>
        <row r="467">
          <cell r="A467" t="str">
            <v>16-04-10</v>
          </cell>
          <cell r="B467" t="str">
            <v>MAINTENANCE EXPENSES - OFFICE</v>
          </cell>
          <cell r="C467">
            <v>1012838.4199999999</v>
          </cell>
          <cell r="D467">
            <v>0</v>
          </cell>
        </row>
        <row r="468">
          <cell r="A468" t="str">
            <v>16-04-12</v>
          </cell>
          <cell r="B468" t="str">
            <v>SWITCH YARD MAINTENANCE EXP</v>
          </cell>
          <cell r="C468">
            <v>333547</v>
          </cell>
          <cell r="D468">
            <v>0</v>
          </cell>
        </row>
        <row r="469">
          <cell r="A469" t="str">
            <v>16-04-13</v>
          </cell>
          <cell r="B469" t="str">
            <v>ASH &amp; COAL HANDLING EXPENSES</v>
          </cell>
          <cell r="C469">
            <v>232730.96</v>
          </cell>
          <cell r="D469">
            <v>0</v>
          </cell>
        </row>
        <row r="470">
          <cell r="A470" t="str">
            <v>16-04-15</v>
          </cell>
          <cell r="B470" t="str">
            <v>PROVISION FOR MAJOR OVERHAUL</v>
          </cell>
          <cell r="C470">
            <v>0</v>
          </cell>
          <cell r="D470">
            <v>0</v>
          </cell>
        </row>
        <row r="471">
          <cell r="A471" t="str">
            <v>16-05-01-01</v>
          </cell>
          <cell r="B471" t="str">
            <v>TRAVELLING EXPENSES - DIRECTO</v>
          </cell>
          <cell r="C471">
            <v>279431.44999999995</v>
          </cell>
          <cell r="D471">
            <v>0</v>
          </cell>
        </row>
        <row r="472">
          <cell r="A472" t="str">
            <v>16-05-01-02</v>
          </cell>
          <cell r="B472" t="str">
            <v>TRAVELLING EXPENSES - OTHERS</v>
          </cell>
          <cell r="C472">
            <v>3173348.025</v>
          </cell>
          <cell r="D472">
            <v>0</v>
          </cell>
        </row>
        <row r="473">
          <cell r="A473" t="str">
            <v>16-05-01-04</v>
          </cell>
          <cell r="B473" t="str">
            <v>TRAVELLING EXPENSES-DIRECTORS (FINA</v>
          </cell>
          <cell r="C473">
            <v>0</v>
          </cell>
          <cell r="D473">
            <v>0</v>
          </cell>
        </row>
        <row r="474">
          <cell r="A474" t="str">
            <v>16-05-02-01</v>
          </cell>
          <cell r="B474" t="str">
            <v>TRAVELLING EXP. - DIRECTORS (F)</v>
          </cell>
          <cell r="C474">
            <v>358682.2</v>
          </cell>
          <cell r="D474">
            <v>0</v>
          </cell>
        </row>
        <row r="475">
          <cell r="A475" t="str">
            <v>16-05-02-02</v>
          </cell>
          <cell r="B475" t="str">
            <v>TRAVELLING EXP. - OTHERS (F)</v>
          </cell>
          <cell r="C475">
            <v>3532544.0999999996</v>
          </cell>
          <cell r="D475">
            <v>0</v>
          </cell>
        </row>
        <row r="476">
          <cell r="A476" t="str">
            <v>16-06-01-01</v>
          </cell>
          <cell r="B476" t="str">
            <v>RENT - OFFICE</v>
          </cell>
          <cell r="C476">
            <v>0</v>
          </cell>
          <cell r="D476">
            <v>0</v>
          </cell>
        </row>
        <row r="477">
          <cell r="A477" t="str">
            <v>16-06-01-02</v>
          </cell>
          <cell r="B477" t="str">
            <v>RENT RESIDENTIAL</v>
          </cell>
          <cell r="C477">
            <v>811298.95</v>
          </cell>
          <cell r="D477">
            <v>0</v>
          </cell>
        </row>
        <row r="478">
          <cell r="A478" t="str">
            <v>16-06-02-01</v>
          </cell>
          <cell r="B478" t="str">
            <v>RATES AND TAXES MOTOR VEHICL</v>
          </cell>
          <cell r="C478">
            <v>0</v>
          </cell>
          <cell r="D478">
            <v>0</v>
          </cell>
        </row>
        <row r="479">
          <cell r="A479" t="str">
            <v>16-06-02-02</v>
          </cell>
          <cell r="B479" t="str">
            <v>RATES AND TAXES - OTHERS</v>
          </cell>
          <cell r="C479">
            <v>15025072.325</v>
          </cell>
          <cell r="D479">
            <v>0</v>
          </cell>
        </row>
        <row r="480">
          <cell r="A480" t="str">
            <v>16-06-02-03</v>
          </cell>
          <cell r="B480" t="str">
            <v>RATES &amp; TAXES- ENTRY TAX</v>
          </cell>
          <cell r="C480">
            <v>0</v>
          </cell>
          <cell r="D480">
            <v>0</v>
          </cell>
        </row>
        <row r="481">
          <cell r="A481" t="str">
            <v>16-06-02-04</v>
          </cell>
          <cell r="B481" t="str">
            <v>RATES &amp; TAXES- SERVICE TAX</v>
          </cell>
          <cell r="C481">
            <v>124015</v>
          </cell>
          <cell r="D481">
            <v>0</v>
          </cell>
        </row>
        <row r="482">
          <cell r="A482" t="str">
            <v>16-06-02-05</v>
          </cell>
          <cell r="B482" t="str">
            <v>ELECTRICITY TAX</v>
          </cell>
          <cell r="C482">
            <v>7459078.5</v>
          </cell>
          <cell r="D482">
            <v>0</v>
          </cell>
        </row>
        <row r="483">
          <cell r="A483" t="str">
            <v>16-06-02-06</v>
          </cell>
          <cell r="B483" t="str">
            <v>BIDDING FEES</v>
          </cell>
          <cell r="C483">
            <v>2524075</v>
          </cell>
          <cell r="D483">
            <v>0</v>
          </cell>
        </row>
        <row r="484">
          <cell r="A484" t="str">
            <v>16-06-03-01</v>
          </cell>
          <cell r="B484" t="str">
            <v>INSURANCE - PUBLIC LIABILITY</v>
          </cell>
          <cell r="C484">
            <v>100272</v>
          </cell>
          <cell r="D484">
            <v>0</v>
          </cell>
        </row>
        <row r="485">
          <cell r="A485" t="str">
            <v>16-06-03-02</v>
          </cell>
          <cell r="B485" t="str">
            <v>INSURANCE - MOTOR VEHICLES</v>
          </cell>
          <cell r="C485">
            <v>127507</v>
          </cell>
          <cell r="D485">
            <v>0</v>
          </cell>
        </row>
        <row r="486">
          <cell r="A486" t="str">
            <v>16-06-03-03</v>
          </cell>
          <cell r="B486" t="str">
            <v>INSURANCE - ALL RISK POLICY</v>
          </cell>
          <cell r="C486">
            <v>29906568</v>
          </cell>
          <cell r="D486">
            <v>0</v>
          </cell>
        </row>
        <row r="487">
          <cell r="A487" t="str">
            <v>16-06-03-04</v>
          </cell>
          <cell r="B487" t="str">
            <v>INSURANCE - FIRE &amp; BURGLARY</v>
          </cell>
          <cell r="C487">
            <v>130260</v>
          </cell>
          <cell r="D487">
            <v>0</v>
          </cell>
        </row>
        <row r="488">
          <cell r="A488" t="str">
            <v>16-06-03-05</v>
          </cell>
          <cell r="B488" t="str">
            <v>TRANSIT / MARINE INSURANCE</v>
          </cell>
          <cell r="C488">
            <v>254749</v>
          </cell>
          <cell r="D488">
            <v>0</v>
          </cell>
        </row>
        <row r="489">
          <cell r="A489" t="str">
            <v>16-06-03-06</v>
          </cell>
          <cell r="B489" t="str">
            <v>Insurance - Ear Policy</v>
          </cell>
          <cell r="C489">
            <v>1332504</v>
          </cell>
          <cell r="D489">
            <v>0</v>
          </cell>
        </row>
        <row r="490">
          <cell r="A490" t="str">
            <v>16-06-03-07</v>
          </cell>
          <cell r="B490" t="str">
            <v>INSURANCE - Directors &amp; Officers Liability</v>
          </cell>
          <cell r="C490">
            <v>165903</v>
          </cell>
          <cell r="D490">
            <v>0</v>
          </cell>
        </row>
        <row r="491">
          <cell r="A491" t="str">
            <v>16-06-04-01</v>
          </cell>
          <cell r="B491" t="str">
            <v>VEHICLE HIRE CHARGES</v>
          </cell>
          <cell r="C491">
            <v>4829244.09</v>
          </cell>
          <cell r="D491">
            <v>0</v>
          </cell>
        </row>
        <row r="492">
          <cell r="A492" t="str">
            <v>16-06-04-02</v>
          </cell>
          <cell r="B492" t="str">
            <v>LEASE RENTALS</v>
          </cell>
          <cell r="C492">
            <v>0</v>
          </cell>
          <cell r="D492">
            <v>0</v>
          </cell>
        </row>
        <row r="493">
          <cell r="A493" t="str">
            <v>16-08-01</v>
          </cell>
          <cell r="B493" t="str">
            <v>D.R.E.WRITTEN OFF - SHRS/DEB ISSUE EXPE.</v>
          </cell>
          <cell r="C493">
            <v>0</v>
          </cell>
          <cell r="D493">
            <v>0</v>
          </cell>
        </row>
        <row r="494">
          <cell r="A494" t="str">
            <v>16-08-02</v>
          </cell>
          <cell r="B494" t="str">
            <v>PRINTING &amp; STATIONERY</v>
          </cell>
          <cell r="C494">
            <v>2864256.64</v>
          </cell>
          <cell r="D494">
            <v>0</v>
          </cell>
        </row>
        <row r="495">
          <cell r="A495" t="str">
            <v>16-08-03</v>
          </cell>
          <cell r="B495" t="str">
            <v>REBATE ON SALE</v>
          </cell>
          <cell r="C495">
            <v>127663265</v>
          </cell>
          <cell r="D495">
            <v>0</v>
          </cell>
        </row>
        <row r="496">
          <cell r="A496" t="str">
            <v>16-08-04</v>
          </cell>
          <cell r="B496" t="str">
            <v>ADVERTISEMENT &amp; PUBLICITY</v>
          </cell>
          <cell r="C496">
            <v>914473.2</v>
          </cell>
          <cell r="D496">
            <v>0</v>
          </cell>
        </row>
        <row r="497">
          <cell r="A497" t="str">
            <v>16-08-05-01</v>
          </cell>
          <cell r="B497" t="str">
            <v>TRAINING EXPENSES - FOREIGN</v>
          </cell>
          <cell r="C497">
            <v>0</v>
          </cell>
          <cell r="D497">
            <v>0</v>
          </cell>
        </row>
        <row r="498">
          <cell r="A498" t="str">
            <v>16-08-05-02</v>
          </cell>
          <cell r="B498" t="str">
            <v>TRAINING EXPENSES - INLAND</v>
          </cell>
          <cell r="C498">
            <v>78298</v>
          </cell>
          <cell r="D498">
            <v>0</v>
          </cell>
        </row>
        <row r="499">
          <cell r="A499" t="str">
            <v>16-08-05-03</v>
          </cell>
          <cell r="B499" t="str">
            <v>RECRUITMENT EXPENSES</v>
          </cell>
          <cell r="C499">
            <v>4459470.35</v>
          </cell>
          <cell r="D499">
            <v>0</v>
          </cell>
        </row>
        <row r="500">
          <cell r="A500" t="str">
            <v>16-08-06-01</v>
          </cell>
          <cell r="B500" t="str">
            <v>AUDITORS - FEE.</v>
          </cell>
          <cell r="C500">
            <v>661800</v>
          </cell>
          <cell r="D500">
            <v>0</v>
          </cell>
        </row>
        <row r="501">
          <cell r="A501" t="str">
            <v>16-08-06-02</v>
          </cell>
          <cell r="B501" t="str">
            <v>AUDITORS - OUT OF POCKET EXP.</v>
          </cell>
          <cell r="C501">
            <v>61344</v>
          </cell>
          <cell r="D501">
            <v>0</v>
          </cell>
        </row>
        <row r="502">
          <cell r="A502" t="str">
            <v>16-08-06-03</v>
          </cell>
          <cell r="B502" t="str">
            <v>CERTIFICATION FEE</v>
          </cell>
          <cell r="C502">
            <v>0</v>
          </cell>
          <cell r="D502">
            <v>0</v>
          </cell>
        </row>
        <row r="503">
          <cell r="A503" t="str">
            <v>16-08-08</v>
          </cell>
          <cell r="B503" t="str">
            <v>SALES ADJUSTEMENT (Tariff Diff)</v>
          </cell>
          <cell r="C503">
            <v>0</v>
          </cell>
          <cell r="D503">
            <v>0</v>
          </cell>
        </row>
        <row r="504">
          <cell r="A504" t="str">
            <v>16-08-10-02</v>
          </cell>
          <cell r="B504" t="str">
            <v>PROVN. FOR DOUBTFUL DEBTS</v>
          </cell>
          <cell r="C504">
            <v>0</v>
          </cell>
          <cell r="D504">
            <v>0</v>
          </cell>
        </row>
        <row r="505">
          <cell r="A505" t="str">
            <v>16-08-11-01</v>
          </cell>
          <cell r="B505" t="str">
            <v>Erection &amp; Commissing  2. X 300 - J</v>
          </cell>
          <cell r="C505">
            <v>99412521</v>
          </cell>
          <cell r="D505">
            <v>0</v>
          </cell>
        </row>
        <row r="506">
          <cell r="A506" t="str">
            <v>16-08-13</v>
          </cell>
          <cell r="B506" t="str">
            <v>LOSS ON ASSET SOLD/ DISCORDED</v>
          </cell>
          <cell r="C506">
            <v>221699</v>
          </cell>
          <cell r="D506">
            <v>0</v>
          </cell>
        </row>
        <row r="507">
          <cell r="A507" t="str">
            <v>16-08-16-01</v>
          </cell>
          <cell r="B507" t="str">
            <v>TELEPHONE AND TELEX</v>
          </cell>
          <cell r="C507">
            <v>1243817.825</v>
          </cell>
          <cell r="D507">
            <v>0</v>
          </cell>
        </row>
        <row r="508">
          <cell r="A508" t="str">
            <v>16-08-16-02</v>
          </cell>
          <cell r="B508" t="str">
            <v>POSTAGE AND TELEGRAMS</v>
          </cell>
          <cell r="C508">
            <v>172015.38999999998</v>
          </cell>
          <cell r="D508">
            <v>0</v>
          </cell>
        </row>
        <row r="509">
          <cell r="A509" t="str">
            <v>16-08-17</v>
          </cell>
          <cell r="B509" t="str">
            <v>BOOKS AND PERIODICALS</v>
          </cell>
          <cell r="C509">
            <v>164963.48</v>
          </cell>
          <cell r="D509">
            <v>0</v>
          </cell>
        </row>
        <row r="510">
          <cell r="A510" t="str">
            <v>16-08-18</v>
          </cell>
          <cell r="B510" t="str">
            <v>ENTERTAINMENT AND HOSPITALITY</v>
          </cell>
          <cell r="C510">
            <v>245828</v>
          </cell>
          <cell r="D510">
            <v>0</v>
          </cell>
        </row>
        <row r="511">
          <cell r="A511" t="str">
            <v>16-08-19</v>
          </cell>
          <cell r="B511" t="str">
            <v>LEGAL EXPENSES</v>
          </cell>
          <cell r="C511">
            <v>20000</v>
          </cell>
          <cell r="D511">
            <v>0</v>
          </cell>
        </row>
        <row r="512">
          <cell r="A512" t="str">
            <v>16-08-20</v>
          </cell>
          <cell r="B512" t="str">
            <v>DONATIONS</v>
          </cell>
          <cell r="C512">
            <v>195000</v>
          </cell>
          <cell r="D512">
            <v>0</v>
          </cell>
        </row>
        <row r="513">
          <cell r="A513" t="str">
            <v>16-08-21</v>
          </cell>
          <cell r="B513" t="str">
            <v>SEMINARS AND CONFERENCES</v>
          </cell>
          <cell r="C513">
            <v>18402.9</v>
          </cell>
          <cell r="D513">
            <v>0</v>
          </cell>
        </row>
        <row r="514">
          <cell r="A514" t="str">
            <v>16-08-22</v>
          </cell>
          <cell r="B514" t="str">
            <v>HOUSE KEEPING EXPENSES OFFICE</v>
          </cell>
          <cell r="C514">
            <v>2794206.42</v>
          </cell>
          <cell r="D514">
            <v>0</v>
          </cell>
        </row>
        <row r="515">
          <cell r="A515" t="str">
            <v>16-08-23</v>
          </cell>
          <cell r="B515" t="str">
            <v>SECURITY CHARGES</v>
          </cell>
          <cell r="C515">
            <v>2407557.205</v>
          </cell>
          <cell r="D515">
            <v>0</v>
          </cell>
        </row>
        <row r="516">
          <cell r="A516" t="str">
            <v>16-08-24</v>
          </cell>
          <cell r="B516" t="str">
            <v>DIF IN FOREI EXCHG:LOSS-OTHER THAN</v>
          </cell>
          <cell r="C516">
            <v>12885190.98</v>
          </cell>
          <cell r="D516">
            <v>0</v>
          </cell>
        </row>
        <row r="517">
          <cell r="A517" t="str">
            <v>16-08-27</v>
          </cell>
          <cell r="B517" t="str">
            <v>HORTICULTURE AND GARDENING</v>
          </cell>
          <cell r="C517">
            <v>945035.4</v>
          </cell>
          <cell r="D517">
            <v>0</v>
          </cell>
        </row>
        <row r="518">
          <cell r="A518" t="str">
            <v>16-08-28-01</v>
          </cell>
          <cell r="B518" t="str">
            <v>SUBSCRIPTION &amp; MEMBRSHP FEE</v>
          </cell>
          <cell r="C518">
            <v>1059713.7049999998</v>
          </cell>
          <cell r="D518">
            <v>0</v>
          </cell>
        </row>
        <row r="519">
          <cell r="A519" t="str">
            <v>16-08-28-02</v>
          </cell>
          <cell r="B519" t="str">
            <v>MISC. EXPENSES - GENERAL</v>
          </cell>
          <cell r="C519">
            <v>72274.3</v>
          </cell>
          <cell r="D519">
            <v>0</v>
          </cell>
        </row>
        <row r="520">
          <cell r="A520" t="str">
            <v>16-08-28-04</v>
          </cell>
          <cell r="B520" t="str">
            <v>PROFESSNL &amp; CONSLTY.CHGS</v>
          </cell>
          <cell r="C520">
            <v>18364372.05</v>
          </cell>
          <cell r="D520">
            <v>0</v>
          </cell>
        </row>
        <row r="521">
          <cell r="A521" t="str">
            <v>16-08-28-05</v>
          </cell>
          <cell r="B521" t="str">
            <v>PRIOR YEAR EXPENSES</v>
          </cell>
          <cell r="C521">
            <v>0</v>
          </cell>
          <cell r="D521">
            <v>0</v>
          </cell>
        </row>
        <row r="522">
          <cell r="A522" t="str">
            <v>16-08-28-06</v>
          </cell>
          <cell r="B522" t="str">
            <v>ANALYSIS &amp; TESTING FEES</v>
          </cell>
          <cell r="C522">
            <v>661136.845</v>
          </cell>
          <cell r="D522">
            <v>0</v>
          </cell>
        </row>
        <row r="523">
          <cell r="A523" t="str">
            <v>16-08-28-07</v>
          </cell>
          <cell r="B523" t="str">
            <v>BOARD MEETING EXPENSES-LOCAL DIR</v>
          </cell>
          <cell r="C523">
            <v>517595.975</v>
          </cell>
          <cell r="D523">
            <v>0</v>
          </cell>
        </row>
        <row r="524">
          <cell r="A524" t="str">
            <v>16-08-28-09</v>
          </cell>
          <cell r="B524" t="str">
            <v>EVIRONMENT MANAGEMENT &amp; TESTING</v>
          </cell>
          <cell r="C524">
            <v>2757.5</v>
          </cell>
          <cell r="D524">
            <v>0</v>
          </cell>
        </row>
        <row r="525">
          <cell r="A525" t="str">
            <v>16-08-28-10</v>
          </cell>
          <cell r="B525" t="str">
            <v>SOCIAL WELFARE EXPENSES</v>
          </cell>
          <cell r="C525">
            <v>0</v>
          </cell>
          <cell r="D525">
            <v>0</v>
          </cell>
        </row>
        <row r="526">
          <cell r="A526" t="str">
            <v>16-08-28-11</v>
          </cell>
          <cell r="B526" t="str">
            <v>ISO CERTIFICATION EXPENSES</v>
          </cell>
          <cell r="C526">
            <v>0</v>
          </cell>
          <cell r="D526">
            <v>0</v>
          </cell>
        </row>
        <row r="527">
          <cell r="A527" t="str">
            <v>16-08-28-12</v>
          </cell>
          <cell r="B527" t="str">
            <v>ARBITRATION EXPENSES</v>
          </cell>
          <cell r="C527">
            <v>0</v>
          </cell>
          <cell r="D527">
            <v>0</v>
          </cell>
        </row>
        <row r="528">
          <cell r="A528" t="str">
            <v>16-08-28-13</v>
          </cell>
          <cell r="B528" t="str">
            <v>DEMATERIALISATION EXPENSES</v>
          </cell>
          <cell r="C528">
            <v>0</v>
          </cell>
          <cell r="D528">
            <v>0</v>
          </cell>
        </row>
        <row r="529">
          <cell r="A529" t="str">
            <v>16-08-28-14</v>
          </cell>
          <cell r="B529" t="str">
            <v>CORPORATE OFFICE EXPENSES</v>
          </cell>
          <cell r="C529">
            <v>0</v>
          </cell>
          <cell r="D529">
            <v>0</v>
          </cell>
        </row>
        <row r="530">
          <cell r="A530" t="str">
            <v>16-08-28-15</v>
          </cell>
          <cell r="B530" t="str">
            <v>CORPORATE SOCIAL RESPON. EXPENSES</v>
          </cell>
          <cell r="C530">
            <v>2464330.575</v>
          </cell>
          <cell r="D530">
            <v>0</v>
          </cell>
        </row>
        <row r="531">
          <cell r="A531" t="str">
            <v>16-08-30</v>
          </cell>
          <cell r="B531" t="str">
            <v>INTERNAL AUDIT FEE</v>
          </cell>
          <cell r="C531">
            <v>0</v>
          </cell>
          <cell r="D531">
            <v>0</v>
          </cell>
        </row>
        <row r="532">
          <cell r="A532" t="str">
            <v>16-08-37</v>
          </cell>
          <cell r="B532" t="str">
            <v>BOARDING AND LODGING EXPENSES</v>
          </cell>
          <cell r="C532">
            <v>341879.2</v>
          </cell>
          <cell r="D532">
            <v>0</v>
          </cell>
        </row>
        <row r="533">
          <cell r="A533" t="str">
            <v>16-08-38</v>
          </cell>
          <cell r="B533" t="str">
            <v>SAFETY EXPENSES</v>
          </cell>
          <cell r="C533">
            <v>2290082.5650000004</v>
          </cell>
          <cell r="D533">
            <v>0</v>
          </cell>
        </row>
        <row r="534">
          <cell r="A534" t="str">
            <v>16-08-39</v>
          </cell>
          <cell r="B534" t="str">
            <v>COMPUTER CONSUMABLES &amp; SOFTWARE EXP.</v>
          </cell>
          <cell r="C534">
            <v>468424.33</v>
          </cell>
          <cell r="D534">
            <v>0</v>
          </cell>
        </row>
        <row r="535">
          <cell r="A535" t="str">
            <v>16-08-40</v>
          </cell>
          <cell r="B535" t="str">
            <v>WATER AND ELECTRICITY CHARGES</v>
          </cell>
          <cell r="C535">
            <v>388047.72500000003</v>
          </cell>
          <cell r="D535">
            <v>0</v>
          </cell>
        </row>
        <row r="536">
          <cell r="A536" t="str">
            <v>16-08-42</v>
          </cell>
          <cell r="B536" t="str">
            <v>EXPANSION OF PLANT - EXPENDITURE</v>
          </cell>
          <cell r="C536">
            <v>52093.12</v>
          </cell>
          <cell r="D536">
            <v>0</v>
          </cell>
        </row>
        <row r="537">
          <cell r="A537" t="str">
            <v>16-08-43</v>
          </cell>
          <cell r="B537" t="str">
            <v>LOSS ON SALE OF INVESTMENTS</v>
          </cell>
          <cell r="C537">
            <v>0</v>
          </cell>
          <cell r="D537">
            <v>0</v>
          </cell>
        </row>
        <row r="538">
          <cell r="A538" t="str">
            <v>16-08-44</v>
          </cell>
          <cell r="B538" t="str">
            <v>IPO Expenses</v>
          </cell>
          <cell r="C538">
            <v>29383740</v>
          </cell>
          <cell r="D538">
            <v>0</v>
          </cell>
        </row>
        <row r="539">
          <cell r="A539" t="str">
            <v>16-09-01-01-01</v>
          </cell>
          <cell r="B539" t="str">
            <v>DEPRECIATION ON BUILDING - CLASS I</v>
          </cell>
          <cell r="C539">
            <v>9353.5</v>
          </cell>
          <cell r="D539">
            <v>0</v>
          </cell>
        </row>
        <row r="540">
          <cell r="A540" t="str">
            <v>16-09-01-01-03</v>
          </cell>
          <cell r="B540" t="str">
            <v>DEPRECIATION ON BUILDING - CLASS III</v>
          </cell>
          <cell r="C540">
            <v>0</v>
          </cell>
          <cell r="D540">
            <v>0</v>
          </cell>
        </row>
        <row r="541">
          <cell r="A541" t="str">
            <v>16-09-01-02-01</v>
          </cell>
          <cell r="B541" t="str">
            <v>DEPRECIATION ON CLS - CLASS I</v>
          </cell>
          <cell r="C541">
            <v>0</v>
          </cell>
          <cell r="D541">
            <v>0</v>
          </cell>
        </row>
        <row r="542">
          <cell r="A542" t="str">
            <v>16-09-01-03</v>
          </cell>
          <cell r="B542" t="str">
            <v>DEPRECIATION ON RDS WLLS FNCS</v>
          </cell>
          <cell r="C542">
            <v>0</v>
          </cell>
          <cell r="D542">
            <v>0</v>
          </cell>
        </row>
        <row r="543">
          <cell r="A543" t="str">
            <v>16-09-02-01</v>
          </cell>
          <cell r="B543" t="str">
            <v>DEPRECIATION ON P &amp; M GENERAL ITEMS</v>
          </cell>
          <cell r="C543">
            <v>0</v>
          </cell>
          <cell r="D543">
            <v>0</v>
          </cell>
        </row>
        <row r="544">
          <cell r="A544" t="str">
            <v>16-09-02-02-01</v>
          </cell>
          <cell r="B544" t="str">
            <v>DEPRECIATION ON FY. EQUIPMENT</v>
          </cell>
          <cell r="C544">
            <v>0</v>
          </cell>
          <cell r="D544">
            <v>0</v>
          </cell>
        </row>
        <row r="545">
          <cell r="A545" t="str">
            <v>16-09-02-03-01</v>
          </cell>
          <cell r="B545" t="str">
            <v>DEPRECIATION ON WATER SYSTEMS</v>
          </cell>
          <cell r="C545">
            <v>0</v>
          </cell>
          <cell r="D545">
            <v>0</v>
          </cell>
        </row>
        <row r="546">
          <cell r="A546" t="str">
            <v>16-09-02-04</v>
          </cell>
          <cell r="B546" t="str">
            <v>DEPRECIATION ON P &amp; M M.INS</v>
          </cell>
          <cell r="C546">
            <v>0</v>
          </cell>
          <cell r="D546">
            <v>0</v>
          </cell>
        </row>
        <row r="547">
          <cell r="A547" t="str">
            <v>16-09-02-05-01</v>
          </cell>
          <cell r="B547" t="str">
            <v>DEPRECIATION ON ELEC. INST  - GEN</v>
          </cell>
          <cell r="C547">
            <v>0</v>
          </cell>
          <cell r="D547">
            <v>0</v>
          </cell>
        </row>
        <row r="548">
          <cell r="A548" t="str">
            <v>16-09-02-07</v>
          </cell>
          <cell r="B548" t="str">
            <v>DEPRECIATION ON COMP &amp; DTA PRC MA</v>
          </cell>
          <cell r="C548">
            <v>19601.5</v>
          </cell>
          <cell r="D548">
            <v>0</v>
          </cell>
        </row>
        <row r="549">
          <cell r="A549" t="str">
            <v>16-09-02-08</v>
          </cell>
          <cell r="B549" t="str">
            <v>DEPRECIATION ON OFFICE EQUIPMENTS</v>
          </cell>
          <cell r="C549">
            <v>8240.5</v>
          </cell>
          <cell r="D549">
            <v>0</v>
          </cell>
        </row>
        <row r="550">
          <cell r="A550" t="str">
            <v>16-09-02-09</v>
          </cell>
          <cell r="B550" t="str">
            <v>DEPRECIATION ON  AIR CONDITIONERS</v>
          </cell>
          <cell r="C550">
            <v>644.5</v>
          </cell>
          <cell r="D550">
            <v>0</v>
          </cell>
        </row>
        <row r="551">
          <cell r="A551" t="str">
            <v>16-09-02-10-01</v>
          </cell>
          <cell r="B551" t="str">
            <v>DEPRN P &amp; M -COMN - INDIGENOUS</v>
          </cell>
          <cell r="C551">
            <v>0</v>
          </cell>
          <cell r="D551">
            <v>0</v>
          </cell>
        </row>
        <row r="552">
          <cell r="A552" t="str">
            <v>16-09-02-10-02</v>
          </cell>
          <cell r="B552" t="str">
            <v>DEPRN P &amp; M -COMN - IMPORTED</v>
          </cell>
          <cell r="C552">
            <v>0</v>
          </cell>
          <cell r="D552">
            <v>0</v>
          </cell>
        </row>
        <row r="553">
          <cell r="A553" t="str">
            <v>16-09-02-11-01</v>
          </cell>
          <cell r="B553" t="str">
            <v>DEPRN P &amp; M -UNIT-1- INDIGENOUS</v>
          </cell>
          <cell r="C553">
            <v>0</v>
          </cell>
          <cell r="D553">
            <v>0</v>
          </cell>
        </row>
        <row r="554">
          <cell r="A554" t="str">
            <v>16-09-02-11-02</v>
          </cell>
          <cell r="B554" t="str">
            <v>DEPRN P &amp; M -UNIT-1- IMPORTED</v>
          </cell>
          <cell r="C554">
            <v>0</v>
          </cell>
          <cell r="D554">
            <v>0</v>
          </cell>
        </row>
        <row r="555">
          <cell r="A555" t="str">
            <v>16-09-02-12-01</v>
          </cell>
          <cell r="B555" t="str">
            <v>DEPRN P &amp; M -UNIT-2- INDIGENOUS</v>
          </cell>
          <cell r="C555">
            <v>0</v>
          </cell>
          <cell r="D555">
            <v>0</v>
          </cell>
        </row>
        <row r="556">
          <cell r="A556" t="str">
            <v>16-09-02-12-02</v>
          </cell>
          <cell r="B556" t="str">
            <v>DEPRN P &amp; M -UNIT-2- IMPORTED</v>
          </cell>
          <cell r="C556">
            <v>0</v>
          </cell>
          <cell r="D556">
            <v>0</v>
          </cell>
        </row>
        <row r="557">
          <cell r="A557" t="str">
            <v>16-09-03-01-01</v>
          </cell>
          <cell r="B557" t="str">
            <v>DEPRECIATION ON F &amp; F-FY-OFFICE</v>
          </cell>
          <cell r="C557">
            <v>0</v>
          </cell>
          <cell r="D557">
            <v>0</v>
          </cell>
        </row>
        <row r="558">
          <cell r="A558" t="str">
            <v>16-09-03-02</v>
          </cell>
          <cell r="B558" t="str">
            <v>DEPRECIATION ON  FURNITURE FTNGS -AMEN</v>
          </cell>
          <cell r="C558">
            <v>24178</v>
          </cell>
          <cell r="D558">
            <v>0</v>
          </cell>
        </row>
        <row r="559">
          <cell r="A559" t="str">
            <v>16-09-04</v>
          </cell>
          <cell r="B559" t="str">
            <v>DEPRECIATION ON MOTOR VEHICLES</v>
          </cell>
          <cell r="C559">
            <v>31494</v>
          </cell>
          <cell r="D559">
            <v>0</v>
          </cell>
        </row>
        <row r="560">
          <cell r="A560" t="str">
            <v>16-10-01-01</v>
          </cell>
          <cell r="B560" t="str">
            <v>BANK CHARGES - LC</v>
          </cell>
          <cell r="C560">
            <v>6713511</v>
          </cell>
          <cell r="D560">
            <v>0</v>
          </cell>
        </row>
        <row r="561">
          <cell r="A561" t="str">
            <v>16-10-01-03</v>
          </cell>
          <cell r="B561" t="str">
            <v>BANK CHARGES - OTHERS</v>
          </cell>
          <cell r="C561">
            <v>1551918.5</v>
          </cell>
          <cell r="D561">
            <v>0</v>
          </cell>
        </row>
        <row r="562">
          <cell r="A562" t="str">
            <v>16-10-01-04</v>
          </cell>
          <cell r="B562" t="str">
            <v>GUARNTEE COMISN FOR DPG ASST.</v>
          </cell>
          <cell r="C562">
            <v>0</v>
          </cell>
          <cell r="D562">
            <v>0</v>
          </cell>
        </row>
        <row r="563">
          <cell r="A563" t="str">
            <v>16-10-01-05-01</v>
          </cell>
          <cell r="B563" t="str">
            <v>FINANCING CHARGES</v>
          </cell>
          <cell r="C563">
            <v>0</v>
          </cell>
          <cell r="D563">
            <v>0</v>
          </cell>
        </row>
        <row r="564">
          <cell r="A564" t="str">
            <v>16-10-01-05-02</v>
          </cell>
          <cell r="B564" t="str">
            <v>TRUSTEESHIP AND MANAGEMENT FEE</v>
          </cell>
          <cell r="C564">
            <v>0</v>
          </cell>
          <cell r="D564">
            <v>0</v>
          </cell>
        </row>
        <row r="565">
          <cell r="A565" t="str">
            <v>16-10-01-06</v>
          </cell>
          <cell r="B565" t="str">
            <v>GUARANTEE COMMISSION ON INFD</v>
          </cell>
          <cell r="C565">
            <v>0</v>
          </cell>
          <cell r="D565">
            <v>0</v>
          </cell>
        </row>
        <row r="566">
          <cell r="A566" t="str">
            <v>16-10-02-01-01</v>
          </cell>
          <cell r="B566" t="str">
            <v>INT.ON  DEB - ICICI </v>
          </cell>
          <cell r="C566">
            <v>17257742</v>
          </cell>
          <cell r="D566">
            <v>0</v>
          </cell>
        </row>
        <row r="567">
          <cell r="A567" t="str">
            <v>16-10-02-01-02</v>
          </cell>
          <cell r="B567" t="str">
            <v>INT.ON  DEB - ICICI Securities</v>
          </cell>
          <cell r="C567">
            <v>0</v>
          </cell>
          <cell r="D567">
            <v>0</v>
          </cell>
        </row>
        <row r="568">
          <cell r="A568" t="str">
            <v>16-10-02-01-04</v>
          </cell>
          <cell r="B568" t="str">
            <v>INT.ON 20.41% DEBENTURES - IFCI</v>
          </cell>
          <cell r="C568">
            <v>0</v>
          </cell>
          <cell r="D568">
            <v>0</v>
          </cell>
        </row>
        <row r="569">
          <cell r="A569" t="str">
            <v>16-10-02-01-05</v>
          </cell>
          <cell r="B569" t="str">
            <v>INT.ON INFRASTRUCTURE DEB-UTI</v>
          </cell>
          <cell r="C569">
            <v>0</v>
          </cell>
          <cell r="D569">
            <v>0</v>
          </cell>
        </row>
        <row r="570">
          <cell r="A570" t="str">
            <v>16-10-02-01-06</v>
          </cell>
          <cell r="B570" t="str">
            <v>INT.ON INFRASTRUCTURE DEB- ICI</v>
          </cell>
          <cell r="C570">
            <v>0</v>
          </cell>
          <cell r="D570">
            <v>0</v>
          </cell>
        </row>
        <row r="571">
          <cell r="A571" t="str">
            <v>16-10-02-01-07</v>
          </cell>
          <cell r="B571" t="str">
            <v>INT.ON INFRASTRUCTURE DEB- CAN</v>
          </cell>
          <cell r="C571">
            <v>0</v>
          </cell>
          <cell r="D571">
            <v>0</v>
          </cell>
        </row>
        <row r="572">
          <cell r="A572" t="str">
            <v>16-10-02-01-08</v>
          </cell>
          <cell r="B572" t="str">
            <v>INT.ON INFRASTRUCTURE DEB- HDFC</v>
          </cell>
          <cell r="C572">
            <v>0</v>
          </cell>
          <cell r="D572">
            <v>0</v>
          </cell>
        </row>
        <row r="573">
          <cell r="A573" t="str">
            <v>16-10-02-01-09</v>
          </cell>
          <cell r="B573" t="str">
            <v>INT.ON DEB- UTI Bank Ltd.</v>
          </cell>
          <cell r="C573">
            <v>0</v>
          </cell>
          <cell r="D573">
            <v>0</v>
          </cell>
        </row>
        <row r="574">
          <cell r="A574" t="str">
            <v>16-10-02-01-10</v>
          </cell>
          <cell r="B574" t="str">
            <v>INT.ON DEB- ICICI Sec. Ltd..</v>
          </cell>
          <cell r="C574">
            <v>0</v>
          </cell>
          <cell r="D574">
            <v>0</v>
          </cell>
        </row>
        <row r="575">
          <cell r="A575" t="str">
            <v>16-10-02-03</v>
          </cell>
          <cell r="B575" t="str">
            <v>INT - INTER CORPORATE LOANS</v>
          </cell>
          <cell r="C575">
            <v>0</v>
          </cell>
          <cell r="D575">
            <v>0</v>
          </cell>
        </row>
        <row r="576">
          <cell r="A576" t="str">
            <v>16-10-02-04-01</v>
          </cell>
          <cell r="B576" t="str">
            <v>INT ON TERM LOANS-P.N. BANK</v>
          </cell>
          <cell r="C576">
            <v>0</v>
          </cell>
          <cell r="D576">
            <v>0</v>
          </cell>
        </row>
        <row r="577">
          <cell r="A577" t="str">
            <v>16-10-02-04-02</v>
          </cell>
          <cell r="B577" t="str">
            <v>INT ON TERM LOANS - S.B.I.</v>
          </cell>
          <cell r="C577">
            <v>1994521</v>
          </cell>
          <cell r="D577">
            <v>0</v>
          </cell>
        </row>
        <row r="578">
          <cell r="A578" t="str">
            <v>16-10-02-04-03</v>
          </cell>
          <cell r="B578" t="str">
            <v>INT ON TERM LOANS - S.B.H.</v>
          </cell>
          <cell r="C578">
            <v>4454518</v>
          </cell>
          <cell r="D578">
            <v>0</v>
          </cell>
        </row>
        <row r="579">
          <cell r="A579" t="str">
            <v>16-10-02-04-04</v>
          </cell>
          <cell r="B579" t="str">
            <v>INT ON TERM LOANS - SBP</v>
          </cell>
          <cell r="C579">
            <v>0</v>
          </cell>
          <cell r="D579">
            <v>0</v>
          </cell>
        </row>
        <row r="580">
          <cell r="A580" t="str">
            <v>16-10-02-04-05</v>
          </cell>
          <cell r="B580" t="str">
            <v>INT ON SR.RUPEE TERM LOAN - ICICI B</v>
          </cell>
          <cell r="C580">
            <v>190520549</v>
          </cell>
          <cell r="D580">
            <v>0</v>
          </cell>
        </row>
        <row r="581">
          <cell r="A581" t="str">
            <v>16-10-02-04-06</v>
          </cell>
          <cell r="B581" t="str">
            <v>INT ON TERM LOAN - IDBI BANK (UTI R</v>
          </cell>
          <cell r="C581">
            <v>21596830</v>
          </cell>
          <cell r="D581">
            <v>0</v>
          </cell>
        </row>
        <row r="582">
          <cell r="A582" t="str">
            <v>16-10-02-04-07</v>
          </cell>
          <cell r="B582" t="str">
            <v>INT ON TERM LOAN - IDBI BANK (500 Crores)</v>
          </cell>
          <cell r="C582">
            <v>279817467</v>
          </cell>
          <cell r="D582">
            <v>0</v>
          </cell>
        </row>
        <row r="583">
          <cell r="A583" t="str">
            <v>16-10-02-04-08</v>
          </cell>
          <cell r="B583" t="str">
            <v>Int On Rupee Term Loans - IDBI Bank Ltd</v>
          </cell>
          <cell r="C583">
            <v>49840638</v>
          </cell>
          <cell r="D583">
            <v>0</v>
          </cell>
        </row>
        <row r="584">
          <cell r="A584" t="str">
            <v>16-10-02-04-09</v>
          </cell>
          <cell r="B584" t="str">
            <v>Int On Term Loans - Punjab National Bank</v>
          </cell>
          <cell r="C584">
            <v>43480241</v>
          </cell>
          <cell r="D584">
            <v>0</v>
          </cell>
        </row>
        <row r="585">
          <cell r="A585" t="str">
            <v>16-10-02-04-10</v>
          </cell>
          <cell r="B585" t="str">
            <v>Int On Term Loans - Syndicate Bank</v>
          </cell>
          <cell r="C585">
            <v>40293331</v>
          </cell>
          <cell r="D585">
            <v>0</v>
          </cell>
        </row>
        <row r="586">
          <cell r="A586" t="str">
            <v>16-10-02-04-11</v>
          </cell>
          <cell r="B586" t="str">
            <v>Int On Term Loans - Canara Bank</v>
          </cell>
          <cell r="C586">
            <v>26199112</v>
          </cell>
          <cell r="D586">
            <v>0</v>
          </cell>
        </row>
        <row r="587">
          <cell r="A587" t="str">
            <v>16-10-02-04-12</v>
          </cell>
          <cell r="B587" t="str">
            <v>Int On Term Loans - Union Bank of India</v>
          </cell>
          <cell r="C587">
            <v>23026297</v>
          </cell>
          <cell r="D587">
            <v>0</v>
          </cell>
        </row>
        <row r="588">
          <cell r="A588" t="str">
            <v>16-10-02-04-13</v>
          </cell>
          <cell r="B588" t="str">
            <v>Int On Term Loans - Vijaya Bank</v>
          </cell>
          <cell r="C588">
            <v>15511404.5</v>
          </cell>
          <cell r="D588">
            <v>0</v>
          </cell>
        </row>
        <row r="589">
          <cell r="A589" t="str">
            <v>16-10-02-04-14</v>
          </cell>
          <cell r="B589" t="str">
            <v>Int On Term Loans - Oriental Bank Of Commerce</v>
          </cell>
          <cell r="C589">
            <v>14927659.5</v>
          </cell>
          <cell r="D589">
            <v>0</v>
          </cell>
        </row>
        <row r="590">
          <cell r="A590" t="str">
            <v>16-10-02-04-15</v>
          </cell>
          <cell r="B590" t="str">
            <v>Int On Term Loans - Dena Bank</v>
          </cell>
          <cell r="C590">
            <v>7922117</v>
          </cell>
          <cell r="D590">
            <v>0</v>
          </cell>
        </row>
        <row r="591">
          <cell r="A591" t="str">
            <v>16-10-02-04-16</v>
          </cell>
          <cell r="B591" t="str">
            <v>Int. On Loan - Yes Bank Limited</v>
          </cell>
          <cell r="C591">
            <v>5068493</v>
          </cell>
          <cell r="D591">
            <v>0</v>
          </cell>
        </row>
        <row r="592">
          <cell r="A592" t="str">
            <v>16-10-02-04-17</v>
          </cell>
          <cell r="B592" t="str">
            <v>Int. On Term Loan -  IDFC Ltd.</v>
          </cell>
          <cell r="C592">
            <v>1356164</v>
          </cell>
          <cell r="D592">
            <v>0</v>
          </cell>
        </row>
        <row r="593">
          <cell r="A593" t="str">
            <v>16-10-02-04-18</v>
          </cell>
          <cell r="B593" t="str">
            <v>Int. On Term Loan -  Andhra Bank</v>
          </cell>
          <cell r="C593">
            <v>621918</v>
          </cell>
          <cell r="D593">
            <v>0</v>
          </cell>
        </row>
        <row r="594">
          <cell r="A594" t="str">
            <v>16-10-02-04-19</v>
          </cell>
          <cell r="B594" t="str">
            <v>Int. On Term Loan -  Bank of Baroda</v>
          </cell>
          <cell r="C594">
            <v>621918</v>
          </cell>
          <cell r="D594">
            <v>0</v>
          </cell>
        </row>
        <row r="595">
          <cell r="A595" t="str">
            <v>16-10-02-04-20</v>
          </cell>
          <cell r="B595" t="str">
            <v>Int. On Term Loan -  Karnataka Bank</v>
          </cell>
          <cell r="C595">
            <v>497534</v>
          </cell>
          <cell r="D595">
            <v>0</v>
          </cell>
        </row>
        <row r="596">
          <cell r="A596" t="str">
            <v>16-10-02-05-01</v>
          </cell>
          <cell r="B596" t="str">
            <v>INTEREST ON TERM LOANS - GIC</v>
          </cell>
          <cell r="C596">
            <v>287672</v>
          </cell>
          <cell r="D596">
            <v>0</v>
          </cell>
        </row>
        <row r="597">
          <cell r="A597" t="str">
            <v>16-10-02-05-02</v>
          </cell>
          <cell r="B597" t="str">
            <v>INTEREST ON TERM LOANS - IDBI</v>
          </cell>
          <cell r="C597">
            <v>3819303</v>
          </cell>
          <cell r="D597">
            <v>0</v>
          </cell>
        </row>
        <row r="598">
          <cell r="A598" t="str">
            <v>16-10-02-05-04</v>
          </cell>
          <cell r="B598" t="str">
            <v>INTEREST ON TERM LOANS - LIC</v>
          </cell>
          <cell r="C598">
            <v>1917807</v>
          </cell>
          <cell r="D598">
            <v>0</v>
          </cell>
        </row>
        <row r="599">
          <cell r="A599" t="str">
            <v>16-10-02-05-05</v>
          </cell>
          <cell r="B599" t="str">
            <v>INTEREST ON TERM LOANS - NIC</v>
          </cell>
          <cell r="C599">
            <v>172601</v>
          </cell>
          <cell r="D599">
            <v>0</v>
          </cell>
        </row>
        <row r="600">
          <cell r="A600" t="str">
            <v>16-10-02-05-06</v>
          </cell>
          <cell r="B600" t="str">
            <v>INTEREST ON TERM LOANS - NIA</v>
          </cell>
          <cell r="C600">
            <v>0</v>
          </cell>
          <cell r="D600">
            <v>0</v>
          </cell>
        </row>
        <row r="601">
          <cell r="A601" t="str">
            <v>16-10-02-05-07</v>
          </cell>
          <cell r="B601" t="str">
            <v>INTEREST ON TERM LOANS - OIC</v>
          </cell>
          <cell r="C601">
            <v>0</v>
          </cell>
          <cell r="D601">
            <v>0</v>
          </cell>
        </row>
        <row r="602">
          <cell r="A602" t="str">
            <v>16-10-02-05-08</v>
          </cell>
          <cell r="B602" t="str">
            <v>INT ON TERM LOANS-UIIC</v>
          </cell>
          <cell r="C602">
            <v>0</v>
          </cell>
          <cell r="D602">
            <v>0</v>
          </cell>
        </row>
        <row r="603">
          <cell r="A603" t="str">
            <v>16-10-02-05-09</v>
          </cell>
          <cell r="B603" t="str">
            <v>INTEREST ON TERM LOAN - IIBI</v>
          </cell>
          <cell r="C603">
            <v>0</v>
          </cell>
          <cell r="D603">
            <v>0</v>
          </cell>
        </row>
        <row r="604">
          <cell r="A604" t="str">
            <v>16-10-02-05-10</v>
          </cell>
          <cell r="B604" t="str">
            <v>INTERSET ON TERM LOAN - PFC</v>
          </cell>
          <cell r="C604">
            <v>12694453</v>
          </cell>
          <cell r="D604">
            <v>0</v>
          </cell>
        </row>
        <row r="605">
          <cell r="A605" t="str">
            <v>16-10-02-05-11</v>
          </cell>
          <cell r="B605" t="str">
            <v>INTEREST ON TERM LOAN - ICICI BANK</v>
          </cell>
          <cell r="C605">
            <v>190520549</v>
          </cell>
          <cell r="D605">
            <v>0</v>
          </cell>
        </row>
        <row r="606">
          <cell r="A606" t="str">
            <v>16-10-02-05-12</v>
          </cell>
          <cell r="B606" t="str">
            <v>INTEREST ON LOAN - L&amp;T Finance Ltd.</v>
          </cell>
          <cell r="C606">
            <v>2212329</v>
          </cell>
          <cell r="D606">
            <v>0</v>
          </cell>
        </row>
        <row r="607">
          <cell r="A607" t="str">
            <v>16-10-02-05-13</v>
          </cell>
          <cell r="B607" t="str">
            <v>INTEREST ON LOAN- L&amp;T Infr Fin Co</v>
          </cell>
          <cell r="C607">
            <v>2967123</v>
          </cell>
          <cell r="D607">
            <v>0</v>
          </cell>
        </row>
        <row r="608">
          <cell r="A608" t="str">
            <v>16-10-02-08</v>
          </cell>
          <cell r="B608" t="str">
            <v>INTEREST - CASH CREDIT</v>
          </cell>
          <cell r="C608">
            <v>13547121</v>
          </cell>
          <cell r="D608">
            <v>0</v>
          </cell>
        </row>
        <row r="609">
          <cell r="A609" t="str">
            <v>16-10-02-10</v>
          </cell>
          <cell r="B609" t="str">
            <v>INTEREST - OTHERS</v>
          </cell>
          <cell r="C609">
            <v>690411</v>
          </cell>
          <cell r="D609">
            <v>0</v>
          </cell>
        </row>
        <row r="610">
          <cell r="A610" t="str">
            <v>16-10-02-11</v>
          </cell>
          <cell r="B610" t="str">
            <v>INTEREST ON INCOME TAX</v>
          </cell>
          <cell r="C610">
            <v>7983</v>
          </cell>
          <cell r="D610">
            <v>0</v>
          </cell>
        </row>
        <row r="611">
          <cell r="A611" t="str">
            <v>16-10-02-12</v>
          </cell>
          <cell r="B611" t="str">
            <v>INTEREST ON UNSEC. LOANS</v>
          </cell>
          <cell r="C611">
            <v>0</v>
          </cell>
          <cell r="D611">
            <v>0</v>
          </cell>
        </row>
        <row r="612">
          <cell r="A612" t="str">
            <v>16-10-02-15</v>
          </cell>
          <cell r="B612" t="str">
            <v>INTEREST ON ECB - SBI NY</v>
          </cell>
          <cell r="C612">
            <v>0</v>
          </cell>
          <cell r="D612">
            <v>0</v>
          </cell>
        </row>
        <row r="613">
          <cell r="A613" t="str">
            <v>16-10-02-18</v>
          </cell>
          <cell r="B613" t="str">
            <v>INTEREST ON FOREIGN CUR. LOAN - PFC</v>
          </cell>
          <cell r="C613">
            <v>20167343</v>
          </cell>
          <cell r="D613">
            <v>0</v>
          </cell>
        </row>
        <row r="614">
          <cell r="A614" t="str">
            <v>16-10-02-19</v>
          </cell>
          <cell r="B614" t="str">
            <v>INTEREST ON SHORT TERM LOAN - IDBI</v>
          </cell>
          <cell r="C614">
            <v>0</v>
          </cell>
          <cell r="D614">
            <v>0</v>
          </cell>
        </row>
        <row r="615">
          <cell r="A615" t="str">
            <v>16-10-02-20</v>
          </cell>
          <cell r="B615" t="str">
            <v>Interest on Buyers Creidt</v>
          </cell>
          <cell r="C615">
            <v>5861810</v>
          </cell>
          <cell r="D615">
            <v>0</v>
          </cell>
        </row>
        <row r="616">
          <cell r="A616" t="str">
            <v>16-10-03-03</v>
          </cell>
          <cell r="B616" t="str">
            <v>UPFRONT FEE</v>
          </cell>
          <cell r="C616">
            <v>27299250</v>
          </cell>
          <cell r="D616">
            <v>0</v>
          </cell>
        </row>
        <row r="617">
          <cell r="A617" t="str">
            <v>16-10-03-04</v>
          </cell>
          <cell r="B617" t="str">
            <v>EXPOSURE FEE</v>
          </cell>
          <cell r="C617">
            <v>0</v>
          </cell>
          <cell r="D617">
            <v>0</v>
          </cell>
        </row>
        <row r="618">
          <cell r="A618" t="str">
            <v>16-10-04</v>
          </cell>
          <cell r="B618" t="str">
            <v>LIQUIDATED DAMAGES-ON INT. ON</v>
          </cell>
          <cell r="C618">
            <v>0</v>
          </cell>
          <cell r="D618">
            <v>0</v>
          </cell>
        </row>
        <row r="619">
          <cell r="A619" t="str">
            <v>16-10-06</v>
          </cell>
          <cell r="B619" t="str">
            <v>INCOME TAX PAID</v>
          </cell>
          <cell r="C619">
            <v>0</v>
          </cell>
          <cell r="D619">
            <v>0</v>
          </cell>
        </row>
        <row r="620">
          <cell r="A620" t="str">
            <v>16-10-07</v>
          </cell>
          <cell r="B620" t="str">
            <v>LOC CHARGES TO SBI,CAG</v>
          </cell>
          <cell r="C620">
            <v>0</v>
          </cell>
          <cell r="D620">
            <v>0</v>
          </cell>
        </row>
        <row r="621">
          <cell r="A621" t="str">
            <v>16-10-08</v>
          </cell>
          <cell r="B621" t="str">
            <v>WEALTH TAX PAID</v>
          </cell>
          <cell r="C621">
            <v>0</v>
          </cell>
          <cell r="D621">
            <v>0</v>
          </cell>
        </row>
        <row r="622">
          <cell r="A622" t="str">
            <v>16-10-09</v>
          </cell>
          <cell r="B622" t="str">
            <v>DEFERRED TAX - INCOME TAX</v>
          </cell>
          <cell r="C622">
            <v>0</v>
          </cell>
          <cell r="D622">
            <v>0</v>
          </cell>
        </row>
        <row r="623">
          <cell r="A623" t="str">
            <v>16-10-11</v>
          </cell>
          <cell r="B623" t="str">
            <v>Fringe Benefit Tax - Paid</v>
          </cell>
          <cell r="C623">
            <v>0</v>
          </cell>
          <cell r="D623">
            <v>0</v>
          </cell>
        </row>
        <row r="624">
          <cell r="A624" t="str">
            <v>16-10-12</v>
          </cell>
          <cell r="B624" t="str">
            <v>TAX ON DISTRIBUTABLE PROFITS</v>
          </cell>
          <cell r="C624">
            <v>0</v>
          </cell>
          <cell r="D624">
            <v>0</v>
          </cell>
        </row>
        <row r="625">
          <cell r="A625" t="str">
            <v>16-10-13</v>
          </cell>
          <cell r="B625" t="str">
            <v>Premium on Forward Cover</v>
          </cell>
          <cell r="C625">
            <v>0</v>
          </cell>
          <cell r="D625">
            <v>0</v>
          </cell>
        </row>
        <row r="626">
          <cell r="A626" t="str">
            <v>17-14</v>
          </cell>
          <cell r="B626" t="str">
            <v>ROUNDING OFF ACCOUNT</v>
          </cell>
          <cell r="C626">
            <v>0</v>
          </cell>
          <cell r="D626">
            <v>108.07899291992187</v>
          </cell>
        </row>
        <row r="627">
          <cell r="A627" t="str">
            <v>17-15</v>
          </cell>
          <cell r="B627" t="str">
            <v>INVOICE PRICE VARIANCE ACCOUNT</v>
          </cell>
          <cell r="C627">
            <v>0</v>
          </cell>
          <cell r="D627">
            <v>16</v>
          </cell>
        </row>
        <row r="628">
          <cell r="A628" t="str">
            <v>17-16</v>
          </cell>
          <cell r="B628" t="str">
            <v>ADJUSTMENT ACCOUNT</v>
          </cell>
          <cell r="C628">
            <v>65673890</v>
          </cell>
          <cell r="D628">
            <v>0</v>
          </cell>
        </row>
        <row r="629">
          <cell r="A629" t="str">
            <v>17-17</v>
          </cell>
          <cell r="B629" t="str">
            <v>PURCHASE PRICE VARIANCE ACCOUNT</v>
          </cell>
          <cell r="C629">
            <v>0</v>
          </cell>
          <cell r="D629">
            <v>0</v>
          </cell>
        </row>
        <row r="630">
          <cell r="A630" t="str">
            <v>18-06</v>
          </cell>
          <cell r="B630" t="str">
            <v>Inter Units Contra Account</v>
          </cell>
          <cell r="C630">
            <v>0</v>
          </cell>
          <cell r="D630">
            <v>0</v>
          </cell>
        </row>
        <row r="631">
          <cell r="A631" t="str">
            <v>18-10</v>
          </cell>
          <cell r="B631" t="str">
            <v>Amalgamation Adjustment A/c </v>
          </cell>
          <cell r="C631">
            <v>0</v>
          </cell>
          <cell r="D631">
            <v>0</v>
          </cell>
        </row>
        <row r="632">
          <cell r="B632" t="str">
            <v>G R A N D   T O T A L :</v>
          </cell>
          <cell r="C632">
            <v>71892259930.65736</v>
          </cell>
          <cell r="D632">
            <v>71892259930.6564</v>
          </cell>
        </row>
        <row r="633">
          <cell r="C633">
            <v>-0.0009613037109375</v>
          </cell>
        </row>
        <row r="634">
          <cell r="A634" t="str">
            <v>As per grouping TB</v>
          </cell>
          <cell r="C634">
            <v>71892259930.6574</v>
          </cell>
          <cell r="D634">
            <v>71892259930.65639</v>
          </cell>
        </row>
        <row r="635">
          <cell r="C635">
            <v>71892259930.65736</v>
          </cell>
          <cell r="D635">
            <v>71892259930.6564</v>
          </cell>
        </row>
        <row r="636">
          <cell r="C636">
            <v>0</v>
          </cell>
          <cell r="D636">
            <v>0</v>
          </cell>
        </row>
        <row r="637">
          <cell r="C637">
            <v>0</v>
          </cell>
          <cell r="D63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on A"/>
      <sheetName val="Region B"/>
      <sheetName val="Region C1"/>
      <sheetName val="Region C2"/>
      <sheetName val="Region C3"/>
      <sheetName val="Region C4"/>
      <sheetName val="Synergies"/>
      <sheetName val="Combination Selection"/>
      <sheetName val="Combined Concession"/>
      <sheetName val="Technical Assumptions"/>
      <sheetName val="Assumptions"/>
      <sheetName val="Macroeconomic"/>
      <sheetName val="Wacc"/>
      <sheetName val="DCF"/>
      <sheetName val="Azurix DCF"/>
      <sheetName val="IRR"/>
      <sheetName val="FinStat"/>
      <sheetName val="Auto Revenue Indexation"/>
      <sheetName val="Revenues"/>
      <sheetName val="OPEX"/>
      <sheetName val=" CAPEX"/>
      <sheetName val="Depreciation Schedule"/>
      <sheetName val="Taxes Opco"/>
      <sheetName val="Capital Structure"/>
      <sheetName val="S&amp;P"/>
      <sheetName val="BS Projections"/>
      <sheetName val="Regional Requierments"/>
      <sheetName val="Module1"/>
      <sheetName val="Sheet1"/>
      <sheetName val="Rankings"/>
      <sheetName val="Credit Info"/>
      <sheetName val="New Mkt Info"/>
      <sheetName val="Real Estate Comps"/>
      <sheetName val="Reg-Line"/>
      <sheetName val="AIMCO"/>
      <sheetName val="AMLI"/>
      <sheetName val="EQR"/>
      <sheetName val="X Factor"/>
      <sheetName val="Financials"/>
      <sheetName val="DCFs"/>
      <sheetName val="Assumptions_Output"/>
      <sheetName val="Energia Vendida"/>
      <sheetName val="Tarifa Venda"/>
      <sheetName val="Furnas"/>
      <sheetName val="Tarifa Compra"/>
      <sheetName val="Desp._Receita"/>
      <sheetName val="Investimento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 P&amp;LFinal"/>
      <sheetName val="Interest -April"/>
      <sheetName val="Variance-April"/>
      <sheetName val="Interest -June"/>
      <sheetName val="Variance-June"/>
      <sheetName val="Interest -May"/>
      <sheetName val="Variance-May"/>
      <sheetName val="Interest "/>
      <sheetName val="Varianc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nit 1"/>
      <sheetName val="Unit 2"/>
      <sheetName val="Unit 3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fina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c"/>
      <sheetName val="sech5"/>
      <sheetName val="123"/>
      <sheetName val="sech6"/>
      <sheetName val="Schdl 7 to13"/>
      <sheetName val="schp&amp;L 14 to 16"/>
      <sheetName val="Fin Stock Valuation 00-01"/>
      <sheetName val="BBYTB"/>
      <sheetName val="TBTNG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b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6.00390625" style="67" customWidth="1"/>
    <col min="2" max="2" width="12.7109375" style="67" customWidth="1"/>
    <col min="3" max="3" width="11.421875" style="67" customWidth="1"/>
    <col min="4" max="4" width="12.57421875" style="67" customWidth="1"/>
    <col min="5" max="5" width="12.7109375" style="67" customWidth="1"/>
    <col min="6" max="6" width="14.140625" style="67" customWidth="1"/>
    <col min="7" max="7" width="13.57421875" style="67" hidden="1" customWidth="1"/>
    <col min="8" max="8" width="11.140625" style="67" hidden="1" customWidth="1"/>
    <col min="9" max="9" width="10.140625" style="67" hidden="1" customWidth="1"/>
    <col min="10" max="10" width="12.140625" style="67" hidden="1" customWidth="1"/>
    <col min="11" max="11" width="13.00390625" style="67" hidden="1" customWidth="1"/>
    <col min="12" max="12" width="13.57421875" style="67" customWidth="1"/>
    <col min="13" max="16384" width="9.140625" style="67" customWidth="1"/>
  </cols>
  <sheetData>
    <row r="1" spans="1:14" ht="18">
      <c r="A1" s="358" t="s">
        <v>286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71"/>
      <c r="M1" s="71"/>
      <c r="N1" s="71"/>
    </row>
    <row r="3" ht="13.5" thickBot="1"/>
    <row r="4" spans="1:12" ht="15.75">
      <c r="A4" s="174" t="s">
        <v>358</v>
      </c>
      <c r="B4" s="174" t="s">
        <v>354</v>
      </c>
      <c r="C4" s="174" t="s">
        <v>355</v>
      </c>
      <c r="D4" s="174" t="s">
        <v>357</v>
      </c>
      <c r="E4" s="174" t="s">
        <v>357</v>
      </c>
      <c r="F4" s="173"/>
      <c r="G4" s="182" t="s">
        <v>3</v>
      </c>
      <c r="H4" s="179" t="s">
        <v>1</v>
      </c>
      <c r="I4" s="175" t="s">
        <v>2</v>
      </c>
      <c r="J4" s="173" t="s">
        <v>3</v>
      </c>
      <c r="K4" s="179" t="s">
        <v>4</v>
      </c>
      <c r="L4" s="354"/>
    </row>
    <row r="5" spans="1:12" ht="16.5" thickBot="1">
      <c r="A5" s="181"/>
      <c r="B5" s="181" t="s">
        <v>7</v>
      </c>
      <c r="C5" s="181" t="s">
        <v>356</v>
      </c>
      <c r="D5" s="181" t="s">
        <v>7</v>
      </c>
      <c r="E5" s="181" t="s">
        <v>7</v>
      </c>
      <c r="F5" s="349" t="s">
        <v>3</v>
      </c>
      <c r="G5" s="183" t="s">
        <v>6</v>
      </c>
      <c r="H5" s="180" t="s">
        <v>7</v>
      </c>
      <c r="I5" s="177" t="s">
        <v>7</v>
      </c>
      <c r="J5" s="177" t="s">
        <v>8</v>
      </c>
      <c r="K5" s="180"/>
      <c r="L5" s="355" t="s">
        <v>4</v>
      </c>
    </row>
    <row r="6" spans="1:12" ht="15">
      <c r="A6" s="72" t="s">
        <v>16</v>
      </c>
      <c r="B6" s="345">
        <v>3</v>
      </c>
      <c r="C6" s="346">
        <f>I6/5*3</f>
        <v>1.7999999999999998</v>
      </c>
      <c r="D6" s="375">
        <v>2.5</v>
      </c>
      <c r="E6" s="72" t="s">
        <v>353</v>
      </c>
      <c r="F6" s="185" t="s">
        <v>353</v>
      </c>
      <c r="G6" s="184">
        <v>153.2939584</v>
      </c>
      <c r="H6" s="78">
        <f>IF(G6&lt;1,1,IF(G6&lt;5,2,IF(G6&lt;25,3,IF(G6&lt;125,4,5))))</f>
        <v>5</v>
      </c>
      <c r="I6" s="185">
        <v>3</v>
      </c>
      <c r="J6" s="185">
        <f>I6*H6</f>
        <v>15</v>
      </c>
      <c r="K6" s="78">
        <f>IF(J6&lt;5,0,IF(J6&lt;10,1,IF(J6&lt;15,2,IF(J6&lt;20,3,4))))</f>
        <v>3</v>
      </c>
      <c r="L6" s="356">
        <v>1</v>
      </c>
    </row>
    <row r="7" spans="1:12" ht="15">
      <c r="A7" s="73" t="s">
        <v>166</v>
      </c>
      <c r="B7" s="345">
        <v>2</v>
      </c>
      <c r="C7" s="346">
        <f aca="true" t="shared" si="0" ref="C7:C27">I7/5*3</f>
        <v>1.7999999999999998</v>
      </c>
      <c r="D7" s="375">
        <v>2</v>
      </c>
      <c r="E7" s="72" t="s">
        <v>353</v>
      </c>
      <c r="F7" s="185" t="s">
        <v>353</v>
      </c>
      <c r="G7" s="170">
        <v>66.5184164</v>
      </c>
      <c r="H7" s="79">
        <f aca="true" t="shared" si="1" ref="H7:H25">IF(G7&lt;1,1,IF(G7&lt;5,2,IF(G7&lt;25,3,IF(G7&lt;125,4,5))))</f>
        <v>4</v>
      </c>
      <c r="I7" s="76">
        <v>3</v>
      </c>
      <c r="J7" s="76">
        <f aca="true" t="shared" si="2" ref="J7:J27">I7*H7</f>
        <v>12</v>
      </c>
      <c r="K7" s="79">
        <f aca="true" t="shared" si="3" ref="K7:K27">IF(J7&lt;5,0,IF(J7&lt;10,1,IF(J7&lt;15,2,IF(J7&lt;20,3,4))))</f>
        <v>2</v>
      </c>
      <c r="L7" s="356">
        <v>1</v>
      </c>
    </row>
    <row r="8" spans="1:12" ht="15">
      <c r="A8" s="74" t="s">
        <v>167</v>
      </c>
      <c r="B8" s="347">
        <v>1</v>
      </c>
      <c r="C8" s="346">
        <f t="shared" si="0"/>
        <v>1.2000000000000002</v>
      </c>
      <c r="D8" s="375">
        <v>1</v>
      </c>
      <c r="E8" s="72" t="s">
        <v>352</v>
      </c>
      <c r="F8" s="185" t="s">
        <v>352</v>
      </c>
      <c r="G8" s="170">
        <v>13.9231356</v>
      </c>
      <c r="H8" s="79">
        <f t="shared" si="1"/>
        <v>3</v>
      </c>
      <c r="I8" s="76">
        <v>2</v>
      </c>
      <c r="J8" s="76">
        <f t="shared" si="2"/>
        <v>6</v>
      </c>
      <c r="K8" s="79">
        <f t="shared" si="3"/>
        <v>1</v>
      </c>
      <c r="L8" s="356">
        <v>0</v>
      </c>
    </row>
    <row r="9" spans="1:12" ht="15">
      <c r="A9" s="73" t="s">
        <v>168</v>
      </c>
      <c r="B9" s="345">
        <v>1</v>
      </c>
      <c r="C9" s="346">
        <f t="shared" si="0"/>
        <v>1.7999999999999998</v>
      </c>
      <c r="D9" s="375">
        <v>1.5</v>
      </c>
      <c r="E9" s="72" t="s">
        <v>352</v>
      </c>
      <c r="F9" s="185" t="s">
        <v>352</v>
      </c>
      <c r="G9" s="170">
        <v>18.4471164</v>
      </c>
      <c r="H9" s="79">
        <f t="shared" si="1"/>
        <v>3</v>
      </c>
      <c r="I9" s="76">
        <v>3</v>
      </c>
      <c r="J9" s="76">
        <f t="shared" si="2"/>
        <v>9</v>
      </c>
      <c r="K9" s="79">
        <f t="shared" si="3"/>
        <v>1</v>
      </c>
      <c r="L9" s="356">
        <v>0</v>
      </c>
    </row>
    <row r="10" spans="1:12" ht="15">
      <c r="A10" s="73" t="s">
        <v>169</v>
      </c>
      <c r="B10" s="345">
        <v>3</v>
      </c>
      <c r="C10" s="346">
        <f t="shared" si="0"/>
        <v>1.7999999999999998</v>
      </c>
      <c r="D10" s="375">
        <v>2.5</v>
      </c>
      <c r="E10" s="72" t="s">
        <v>353</v>
      </c>
      <c r="F10" s="185" t="s">
        <v>351</v>
      </c>
      <c r="G10" s="170">
        <v>1126.5572665</v>
      </c>
      <c r="H10" s="79">
        <f t="shared" si="1"/>
        <v>5</v>
      </c>
      <c r="I10" s="76">
        <v>3</v>
      </c>
      <c r="J10" s="76">
        <f t="shared" si="2"/>
        <v>15</v>
      </c>
      <c r="K10" s="79">
        <f t="shared" si="3"/>
        <v>3</v>
      </c>
      <c r="L10" s="356">
        <v>2</v>
      </c>
    </row>
    <row r="11" spans="1:12" ht="15">
      <c r="A11" s="73" t="s">
        <v>170</v>
      </c>
      <c r="B11" s="345">
        <v>1</v>
      </c>
      <c r="C11" s="346">
        <f t="shared" si="0"/>
        <v>1.7999999999999998</v>
      </c>
      <c r="D11" s="375">
        <v>1.5</v>
      </c>
      <c r="E11" s="72" t="s">
        <v>352</v>
      </c>
      <c r="F11" s="185" t="s">
        <v>352</v>
      </c>
      <c r="G11" s="170">
        <v>7.2222565</v>
      </c>
      <c r="H11" s="79">
        <f t="shared" si="1"/>
        <v>3</v>
      </c>
      <c r="I11" s="76">
        <v>3</v>
      </c>
      <c r="J11" s="76">
        <f t="shared" si="2"/>
        <v>9</v>
      </c>
      <c r="K11" s="79">
        <f t="shared" si="3"/>
        <v>1</v>
      </c>
      <c r="L11" s="356">
        <v>0</v>
      </c>
    </row>
    <row r="12" spans="1:12" ht="15">
      <c r="A12" s="73" t="s">
        <v>89</v>
      </c>
      <c r="B12" s="345">
        <v>3</v>
      </c>
      <c r="C12" s="346">
        <f t="shared" si="0"/>
        <v>1.7999999999999998</v>
      </c>
      <c r="D12" s="375">
        <v>2.5</v>
      </c>
      <c r="E12" s="72" t="s">
        <v>353</v>
      </c>
      <c r="F12" s="185" t="s">
        <v>352</v>
      </c>
      <c r="G12" s="170">
        <v>3.6594906</v>
      </c>
      <c r="H12" s="79">
        <f t="shared" si="1"/>
        <v>2</v>
      </c>
      <c r="I12" s="76">
        <v>3</v>
      </c>
      <c r="J12" s="76">
        <f t="shared" si="2"/>
        <v>6</v>
      </c>
      <c r="K12" s="79">
        <f t="shared" si="3"/>
        <v>1</v>
      </c>
      <c r="L12" s="356">
        <v>1</v>
      </c>
    </row>
    <row r="13" spans="1:12" ht="15">
      <c r="A13" s="73" t="s">
        <v>173</v>
      </c>
      <c r="B13" s="345">
        <v>3</v>
      </c>
      <c r="C13" s="346">
        <f t="shared" si="0"/>
        <v>1.7999999999999998</v>
      </c>
      <c r="D13" s="375">
        <v>2.5</v>
      </c>
      <c r="E13" s="72" t="s">
        <v>353</v>
      </c>
      <c r="F13" s="185" t="s">
        <v>351</v>
      </c>
      <c r="G13" s="170">
        <v>1957.6762282</v>
      </c>
      <c r="H13" s="79">
        <f t="shared" si="1"/>
        <v>5</v>
      </c>
      <c r="I13" s="76">
        <v>3</v>
      </c>
      <c r="J13" s="76">
        <f t="shared" si="2"/>
        <v>15</v>
      </c>
      <c r="K13" s="79">
        <f t="shared" si="3"/>
        <v>3</v>
      </c>
      <c r="L13" s="356">
        <v>2</v>
      </c>
    </row>
    <row r="14" spans="1:12" ht="15">
      <c r="A14" s="73" t="s">
        <v>174</v>
      </c>
      <c r="B14" s="345">
        <v>1</v>
      </c>
      <c r="C14" s="346">
        <f t="shared" si="0"/>
        <v>1.7999999999999998</v>
      </c>
      <c r="D14" s="375">
        <v>1.5</v>
      </c>
      <c r="E14" s="72" t="s">
        <v>352</v>
      </c>
      <c r="F14" s="185" t="s">
        <v>352</v>
      </c>
      <c r="G14" s="170">
        <v>33.1526108</v>
      </c>
      <c r="H14" s="79">
        <f t="shared" si="1"/>
        <v>4</v>
      </c>
      <c r="I14" s="76">
        <v>3</v>
      </c>
      <c r="J14" s="76">
        <f t="shared" si="2"/>
        <v>12</v>
      </c>
      <c r="K14" s="79">
        <f t="shared" si="3"/>
        <v>2</v>
      </c>
      <c r="L14" s="356">
        <v>0</v>
      </c>
    </row>
    <row r="15" spans="1:12" ht="15">
      <c r="A15" s="73" t="s">
        <v>48</v>
      </c>
      <c r="B15" s="345">
        <v>1</v>
      </c>
      <c r="C15" s="346">
        <f t="shared" si="0"/>
        <v>0.6000000000000001</v>
      </c>
      <c r="D15" s="375">
        <v>1</v>
      </c>
      <c r="E15" s="72" t="s">
        <v>352</v>
      </c>
      <c r="F15" s="185" t="s">
        <v>351</v>
      </c>
      <c r="G15" s="170">
        <v>1985.527246</v>
      </c>
      <c r="H15" s="79">
        <f t="shared" si="1"/>
        <v>5</v>
      </c>
      <c r="I15" s="76">
        <v>1</v>
      </c>
      <c r="J15" s="76">
        <f t="shared" si="2"/>
        <v>5</v>
      </c>
      <c r="K15" s="79">
        <f t="shared" si="3"/>
        <v>1</v>
      </c>
      <c r="L15" s="356">
        <v>1</v>
      </c>
    </row>
    <row r="16" spans="1:12" ht="15">
      <c r="A16" s="73" t="s">
        <v>12</v>
      </c>
      <c r="B16" s="345">
        <v>3</v>
      </c>
      <c r="C16" s="346">
        <v>3</v>
      </c>
      <c r="D16" s="375">
        <v>3</v>
      </c>
      <c r="E16" s="72" t="s">
        <v>351</v>
      </c>
      <c r="F16" s="185" t="s">
        <v>351</v>
      </c>
      <c r="G16" s="170">
        <v>313.723862</v>
      </c>
      <c r="H16" s="79">
        <f t="shared" si="1"/>
        <v>5</v>
      </c>
      <c r="I16" s="76">
        <v>4</v>
      </c>
      <c r="J16" s="76">
        <f t="shared" si="2"/>
        <v>20</v>
      </c>
      <c r="K16" s="79">
        <f t="shared" si="3"/>
        <v>4</v>
      </c>
      <c r="L16" s="356">
        <v>3</v>
      </c>
    </row>
    <row r="17" spans="1:12" ht="15">
      <c r="A17" s="73" t="s">
        <v>15</v>
      </c>
      <c r="B17" s="345">
        <v>2</v>
      </c>
      <c r="C17" s="346">
        <f t="shared" si="0"/>
        <v>1.2000000000000002</v>
      </c>
      <c r="D17" s="375">
        <v>1.5</v>
      </c>
      <c r="E17" s="185" t="s">
        <v>352</v>
      </c>
      <c r="F17" s="185" t="s">
        <v>352</v>
      </c>
      <c r="G17" s="170">
        <v>37.881386</v>
      </c>
      <c r="H17" s="79">
        <f t="shared" si="1"/>
        <v>4</v>
      </c>
      <c r="I17" s="76">
        <v>2</v>
      </c>
      <c r="J17" s="76">
        <f t="shared" si="2"/>
        <v>8</v>
      </c>
      <c r="K17" s="79">
        <f t="shared" si="3"/>
        <v>1</v>
      </c>
      <c r="L17" s="356">
        <v>0</v>
      </c>
    </row>
    <row r="18" spans="1:12" ht="15">
      <c r="A18" s="73" t="s">
        <v>175</v>
      </c>
      <c r="B18" s="345">
        <v>2</v>
      </c>
      <c r="C18" s="346">
        <f t="shared" si="0"/>
        <v>1.7999999999999998</v>
      </c>
      <c r="D18" s="375">
        <v>2</v>
      </c>
      <c r="E18" s="72" t="s">
        <v>353</v>
      </c>
      <c r="F18" s="185" t="s">
        <v>353</v>
      </c>
      <c r="G18" s="170">
        <v>53.5408739</v>
      </c>
      <c r="H18" s="79">
        <f t="shared" si="1"/>
        <v>4</v>
      </c>
      <c r="I18" s="76">
        <v>3</v>
      </c>
      <c r="J18" s="76">
        <f t="shared" si="2"/>
        <v>12</v>
      </c>
      <c r="K18" s="79">
        <f t="shared" si="3"/>
        <v>2</v>
      </c>
      <c r="L18" s="356">
        <v>1</v>
      </c>
    </row>
    <row r="19" spans="1:12" ht="15">
      <c r="A19" s="73" t="s">
        <v>118</v>
      </c>
      <c r="B19" s="345">
        <v>1</v>
      </c>
      <c r="C19" s="346">
        <f t="shared" si="0"/>
        <v>1.2000000000000002</v>
      </c>
      <c r="D19" s="375">
        <v>1</v>
      </c>
      <c r="E19" s="72" t="s">
        <v>352</v>
      </c>
      <c r="F19" s="185" t="s">
        <v>352</v>
      </c>
      <c r="G19" s="170">
        <v>1</v>
      </c>
      <c r="H19" s="79">
        <f t="shared" si="1"/>
        <v>2</v>
      </c>
      <c r="I19" s="76">
        <v>2</v>
      </c>
      <c r="J19" s="76">
        <f t="shared" si="2"/>
        <v>4</v>
      </c>
      <c r="K19" s="79">
        <f t="shared" si="3"/>
        <v>0</v>
      </c>
      <c r="L19" s="356">
        <v>0</v>
      </c>
    </row>
    <row r="20" spans="1:12" ht="15">
      <c r="A20" s="73" t="s">
        <v>216</v>
      </c>
      <c r="B20" s="345">
        <v>3</v>
      </c>
      <c r="C20" s="346">
        <f t="shared" si="0"/>
        <v>1.7999999999999998</v>
      </c>
      <c r="D20" s="375">
        <v>2.5</v>
      </c>
      <c r="E20" s="72" t="s">
        <v>353</v>
      </c>
      <c r="F20" s="185" t="s">
        <v>353</v>
      </c>
      <c r="G20" s="170">
        <v>147.9990257</v>
      </c>
      <c r="H20" s="79">
        <f t="shared" si="1"/>
        <v>5</v>
      </c>
      <c r="I20" s="76">
        <v>3</v>
      </c>
      <c r="J20" s="76">
        <f t="shared" si="2"/>
        <v>15</v>
      </c>
      <c r="K20" s="79">
        <f t="shared" si="3"/>
        <v>3</v>
      </c>
      <c r="L20" s="356">
        <v>1</v>
      </c>
    </row>
    <row r="21" spans="1:12" ht="15">
      <c r="A21" s="74" t="s">
        <v>176</v>
      </c>
      <c r="B21" s="347">
        <v>3</v>
      </c>
      <c r="C21" s="346">
        <f t="shared" si="0"/>
        <v>1.7999999999999998</v>
      </c>
      <c r="D21" s="375">
        <v>2.5</v>
      </c>
      <c r="E21" s="72" t="s">
        <v>353</v>
      </c>
      <c r="F21" s="185" t="s">
        <v>352</v>
      </c>
      <c r="G21" s="170">
        <v>21.3005185</v>
      </c>
      <c r="H21" s="79">
        <f t="shared" si="1"/>
        <v>3</v>
      </c>
      <c r="I21" s="76">
        <v>3</v>
      </c>
      <c r="J21" s="76">
        <f t="shared" si="2"/>
        <v>9</v>
      </c>
      <c r="K21" s="79">
        <f t="shared" si="3"/>
        <v>1</v>
      </c>
      <c r="L21" s="356">
        <v>1</v>
      </c>
    </row>
    <row r="22" spans="1:12" ht="15">
      <c r="A22" s="73" t="s">
        <v>292</v>
      </c>
      <c r="B22" s="345">
        <v>3</v>
      </c>
      <c r="C22" s="346">
        <v>3</v>
      </c>
      <c r="D22" s="375">
        <v>3</v>
      </c>
      <c r="E22" s="72" t="s">
        <v>351</v>
      </c>
      <c r="F22" s="185" t="s">
        <v>351</v>
      </c>
      <c r="G22" s="170">
        <v>1535.1779925</v>
      </c>
      <c r="H22" s="79">
        <f t="shared" si="1"/>
        <v>5</v>
      </c>
      <c r="I22" s="76">
        <v>4</v>
      </c>
      <c r="J22" s="76">
        <f t="shared" si="2"/>
        <v>20</v>
      </c>
      <c r="K22" s="79">
        <f t="shared" si="3"/>
        <v>4</v>
      </c>
      <c r="L22" s="356">
        <v>3</v>
      </c>
    </row>
    <row r="23" spans="1:12" ht="15">
      <c r="A23" s="73" t="s">
        <v>217</v>
      </c>
      <c r="B23" s="345">
        <v>2</v>
      </c>
      <c r="C23" s="346">
        <f t="shared" si="0"/>
        <v>1.7999999999999998</v>
      </c>
      <c r="D23" s="375">
        <v>2</v>
      </c>
      <c r="E23" s="72" t="s">
        <v>353</v>
      </c>
      <c r="F23" s="185" t="s">
        <v>352</v>
      </c>
      <c r="G23" s="170">
        <v>31</v>
      </c>
      <c r="H23" s="79">
        <f t="shared" si="1"/>
        <v>4</v>
      </c>
      <c r="I23" s="76">
        <v>3</v>
      </c>
      <c r="J23" s="76">
        <f t="shared" si="2"/>
        <v>12</v>
      </c>
      <c r="K23" s="79">
        <f t="shared" si="3"/>
        <v>2</v>
      </c>
      <c r="L23" s="356">
        <v>1</v>
      </c>
    </row>
    <row r="24" spans="1:12" ht="15">
      <c r="A24" s="73" t="s">
        <v>180</v>
      </c>
      <c r="B24" s="345">
        <v>3</v>
      </c>
      <c r="C24" s="346">
        <f t="shared" si="0"/>
        <v>1.7999999999999998</v>
      </c>
      <c r="D24" s="375">
        <v>2.5</v>
      </c>
      <c r="E24" s="72" t="s">
        <v>353</v>
      </c>
      <c r="F24" s="185" t="s">
        <v>353</v>
      </c>
      <c r="G24" s="170">
        <v>115.6849205</v>
      </c>
      <c r="H24" s="79">
        <f t="shared" si="1"/>
        <v>4</v>
      </c>
      <c r="I24" s="76">
        <v>3</v>
      </c>
      <c r="J24" s="76">
        <f t="shared" si="2"/>
        <v>12</v>
      </c>
      <c r="K24" s="79">
        <f t="shared" si="3"/>
        <v>2</v>
      </c>
      <c r="L24" s="356">
        <v>1</v>
      </c>
    </row>
    <row r="25" spans="1:12" ht="15">
      <c r="A25" s="73" t="s">
        <v>181</v>
      </c>
      <c r="B25" s="345">
        <v>2</v>
      </c>
      <c r="C25" s="346">
        <f t="shared" si="0"/>
        <v>1.7999999999999998</v>
      </c>
      <c r="D25" s="375">
        <v>2</v>
      </c>
      <c r="E25" s="72" t="s">
        <v>353</v>
      </c>
      <c r="F25" s="185" t="s">
        <v>353</v>
      </c>
      <c r="G25" s="170">
        <v>51.5329707</v>
      </c>
      <c r="H25" s="79">
        <f t="shared" si="1"/>
        <v>4</v>
      </c>
      <c r="I25" s="76">
        <v>3</v>
      </c>
      <c r="J25" s="76">
        <f t="shared" si="2"/>
        <v>12</v>
      </c>
      <c r="K25" s="79">
        <f t="shared" si="3"/>
        <v>2</v>
      </c>
      <c r="L25" s="356">
        <v>1</v>
      </c>
    </row>
    <row r="26" spans="1:12" ht="15">
      <c r="A26" s="73" t="s">
        <v>158</v>
      </c>
      <c r="B26" s="345">
        <v>3</v>
      </c>
      <c r="C26" s="346">
        <f t="shared" si="0"/>
        <v>1.2000000000000002</v>
      </c>
      <c r="D26" s="375">
        <v>2</v>
      </c>
      <c r="E26" s="72" t="s">
        <v>353</v>
      </c>
      <c r="F26" s="185" t="s">
        <v>351</v>
      </c>
      <c r="G26" s="170">
        <v>0</v>
      </c>
      <c r="H26" s="79">
        <v>5</v>
      </c>
      <c r="I26" s="76">
        <v>2</v>
      </c>
      <c r="J26" s="76">
        <f t="shared" si="2"/>
        <v>10</v>
      </c>
      <c r="K26" s="79">
        <f t="shared" si="3"/>
        <v>2</v>
      </c>
      <c r="L26" s="356">
        <v>2</v>
      </c>
    </row>
    <row r="27" spans="1:12" ht="15.75" thickBot="1">
      <c r="A27" s="75" t="s">
        <v>182</v>
      </c>
      <c r="B27" s="351">
        <v>3</v>
      </c>
      <c r="C27" s="352">
        <f t="shared" si="0"/>
        <v>1.7999999999999998</v>
      </c>
      <c r="D27" s="376">
        <v>2.5</v>
      </c>
      <c r="E27" s="353" t="s">
        <v>353</v>
      </c>
      <c r="F27" s="350" t="s">
        <v>351</v>
      </c>
      <c r="G27" s="171">
        <v>0</v>
      </c>
      <c r="H27" s="80">
        <v>5</v>
      </c>
      <c r="I27" s="77">
        <v>3</v>
      </c>
      <c r="J27" s="77">
        <f t="shared" si="2"/>
        <v>15</v>
      </c>
      <c r="K27" s="79">
        <f t="shared" si="3"/>
        <v>3</v>
      </c>
      <c r="L27" s="357">
        <v>2</v>
      </c>
    </row>
    <row r="28" spans="2:3" ht="12.75">
      <c r="B28" s="348"/>
      <c r="C28" s="348"/>
    </row>
  </sheetData>
  <sheetProtection/>
  <mergeCells count="1">
    <mergeCell ref="A1:K1"/>
  </mergeCells>
  <printOptions/>
  <pageMargins left="0.58" right="0.25" top="0.7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6.00390625" style="67" customWidth="1"/>
    <col min="2" max="2" width="10.28125" style="67" customWidth="1"/>
    <col min="3" max="3" width="11.140625" style="67" customWidth="1"/>
    <col min="4" max="4" width="10.140625" style="67" customWidth="1"/>
    <col min="5" max="5" width="12.140625" style="67" customWidth="1"/>
    <col min="6" max="6" width="13.00390625" style="67" customWidth="1"/>
    <col min="7" max="16384" width="9.140625" style="67" customWidth="1"/>
  </cols>
  <sheetData>
    <row r="1" spans="1:9" ht="18">
      <c r="A1" s="358" t="s">
        <v>286</v>
      </c>
      <c r="B1" s="358"/>
      <c r="C1" s="358"/>
      <c r="D1" s="358"/>
      <c r="E1" s="358"/>
      <c r="F1" s="358"/>
      <c r="G1" s="71"/>
      <c r="H1" s="71"/>
      <c r="I1" s="71"/>
    </row>
    <row r="2" spans="1:6" ht="18">
      <c r="A2" s="358" t="s">
        <v>291</v>
      </c>
      <c r="B2" s="358"/>
      <c r="C2" s="358"/>
      <c r="D2" s="358"/>
      <c r="E2" s="358"/>
      <c r="F2" s="358"/>
    </row>
    <row r="4" ht="13.5" thickBot="1"/>
    <row r="5" spans="1:6" ht="15.75">
      <c r="A5" s="174" t="s">
        <v>5</v>
      </c>
      <c r="B5" s="182" t="s">
        <v>0</v>
      </c>
      <c r="C5" s="179" t="s">
        <v>1</v>
      </c>
      <c r="D5" s="175" t="s">
        <v>2</v>
      </c>
      <c r="E5" s="173" t="s">
        <v>3</v>
      </c>
      <c r="F5" s="176" t="s">
        <v>4</v>
      </c>
    </row>
    <row r="6" spans="1:6" ht="16.5" thickBot="1">
      <c r="A6" s="181"/>
      <c r="B6" s="183" t="s">
        <v>6</v>
      </c>
      <c r="C6" s="180" t="s">
        <v>7</v>
      </c>
      <c r="D6" s="177" t="s">
        <v>7</v>
      </c>
      <c r="E6" s="177" t="s">
        <v>8</v>
      </c>
      <c r="F6" s="178"/>
    </row>
    <row r="7" spans="1:6" ht="15">
      <c r="A7" s="72" t="s">
        <v>16</v>
      </c>
      <c r="B7" s="184">
        <v>153.2939584</v>
      </c>
      <c r="C7" s="78">
        <f>IF(B7&lt;1,1,IF(B7&lt;5,2,IF(B7&lt;25,3,IF(B7&lt;125,4,5))))</f>
        <v>5</v>
      </c>
      <c r="D7" s="185">
        <v>3</v>
      </c>
      <c r="E7" s="185">
        <f>D7*C7</f>
        <v>15</v>
      </c>
      <c r="F7" s="186">
        <f>IF(E7&lt;5,0,IF(E7&lt;10,1,IF(E7&lt;15,2,IF(E7&lt;20,3,4))))</f>
        <v>3</v>
      </c>
    </row>
    <row r="8" spans="1:6" ht="15">
      <c r="A8" s="73" t="s">
        <v>166</v>
      </c>
      <c r="B8" s="170">
        <v>66.5184164</v>
      </c>
      <c r="C8" s="79">
        <f aca="true" t="shared" si="0" ref="C8:C26">IF(B8&lt;1,1,IF(B8&lt;5,2,IF(B8&lt;25,3,IF(B8&lt;125,4,5))))</f>
        <v>4</v>
      </c>
      <c r="D8" s="76">
        <v>3</v>
      </c>
      <c r="E8" s="76">
        <f aca="true" t="shared" si="1" ref="E8:E28">D8*C8</f>
        <v>12</v>
      </c>
      <c r="F8" s="187">
        <f aca="true" t="shared" si="2" ref="F8:F28">IF(E8&lt;5,0,IF(E8&lt;10,1,IF(E8&lt;15,2,IF(E8&lt;20,3,4))))</f>
        <v>2</v>
      </c>
    </row>
    <row r="9" spans="1:6" ht="15">
      <c r="A9" s="74" t="s">
        <v>167</v>
      </c>
      <c r="B9" s="170">
        <v>13.9231356</v>
      </c>
      <c r="C9" s="79">
        <f t="shared" si="0"/>
        <v>3</v>
      </c>
      <c r="D9" s="76">
        <v>2</v>
      </c>
      <c r="E9" s="76">
        <f t="shared" si="1"/>
        <v>6</v>
      </c>
      <c r="F9" s="187">
        <f t="shared" si="2"/>
        <v>1</v>
      </c>
    </row>
    <row r="10" spans="1:6" ht="15">
      <c r="A10" s="73" t="s">
        <v>168</v>
      </c>
      <c r="B10" s="170">
        <v>18.4471164</v>
      </c>
      <c r="C10" s="79">
        <f t="shared" si="0"/>
        <v>3</v>
      </c>
      <c r="D10" s="76">
        <v>3</v>
      </c>
      <c r="E10" s="76">
        <f t="shared" si="1"/>
        <v>9</v>
      </c>
      <c r="F10" s="187">
        <f t="shared" si="2"/>
        <v>1</v>
      </c>
    </row>
    <row r="11" spans="1:6" ht="15">
      <c r="A11" s="73" t="s">
        <v>169</v>
      </c>
      <c r="B11" s="170">
        <v>1126.5572665</v>
      </c>
      <c r="C11" s="79">
        <f t="shared" si="0"/>
        <v>5</v>
      </c>
      <c r="D11" s="76">
        <v>3</v>
      </c>
      <c r="E11" s="76">
        <f t="shared" si="1"/>
        <v>15</v>
      </c>
      <c r="F11" s="187">
        <f t="shared" si="2"/>
        <v>3</v>
      </c>
    </row>
    <row r="12" spans="1:6" ht="15">
      <c r="A12" s="73" t="s">
        <v>170</v>
      </c>
      <c r="B12" s="170">
        <v>7.2222565</v>
      </c>
      <c r="C12" s="79">
        <f t="shared" si="0"/>
        <v>3</v>
      </c>
      <c r="D12" s="76">
        <v>3</v>
      </c>
      <c r="E12" s="76">
        <f t="shared" si="1"/>
        <v>9</v>
      </c>
      <c r="F12" s="187">
        <f t="shared" si="2"/>
        <v>1</v>
      </c>
    </row>
    <row r="13" spans="1:6" ht="15">
      <c r="A13" s="73" t="s">
        <v>89</v>
      </c>
      <c r="B13" s="170">
        <v>3.6594906</v>
      </c>
      <c r="C13" s="79">
        <f t="shared" si="0"/>
        <v>2</v>
      </c>
      <c r="D13" s="76">
        <v>3</v>
      </c>
      <c r="E13" s="76">
        <f t="shared" si="1"/>
        <v>6</v>
      </c>
      <c r="F13" s="187">
        <f t="shared" si="2"/>
        <v>1</v>
      </c>
    </row>
    <row r="14" spans="1:6" ht="15">
      <c r="A14" s="73" t="s">
        <v>173</v>
      </c>
      <c r="B14" s="170">
        <v>1957.6762282</v>
      </c>
      <c r="C14" s="79">
        <f t="shared" si="0"/>
        <v>5</v>
      </c>
      <c r="D14" s="76">
        <v>3</v>
      </c>
      <c r="E14" s="76">
        <f t="shared" si="1"/>
        <v>15</v>
      </c>
      <c r="F14" s="187">
        <f t="shared" si="2"/>
        <v>3</v>
      </c>
    </row>
    <row r="15" spans="1:6" ht="15">
      <c r="A15" s="73" t="s">
        <v>174</v>
      </c>
      <c r="B15" s="170">
        <v>33.1526108</v>
      </c>
      <c r="C15" s="79">
        <f t="shared" si="0"/>
        <v>4</v>
      </c>
      <c r="D15" s="76">
        <v>3</v>
      </c>
      <c r="E15" s="76">
        <f t="shared" si="1"/>
        <v>12</v>
      </c>
      <c r="F15" s="187">
        <f t="shared" si="2"/>
        <v>2</v>
      </c>
    </row>
    <row r="16" spans="1:6" ht="15">
      <c r="A16" s="73" t="s">
        <v>48</v>
      </c>
      <c r="B16" s="170">
        <v>1985.527246</v>
      </c>
      <c r="C16" s="79">
        <f t="shared" si="0"/>
        <v>5</v>
      </c>
      <c r="D16" s="76">
        <v>1</v>
      </c>
      <c r="E16" s="76">
        <f t="shared" si="1"/>
        <v>5</v>
      </c>
      <c r="F16" s="187">
        <f t="shared" si="2"/>
        <v>1</v>
      </c>
    </row>
    <row r="17" spans="1:6" ht="15">
      <c r="A17" s="73" t="s">
        <v>12</v>
      </c>
      <c r="B17" s="170">
        <v>313.723862</v>
      </c>
      <c r="C17" s="79">
        <f t="shared" si="0"/>
        <v>5</v>
      </c>
      <c r="D17" s="76">
        <v>4</v>
      </c>
      <c r="E17" s="76">
        <f t="shared" si="1"/>
        <v>20</v>
      </c>
      <c r="F17" s="187">
        <f t="shared" si="2"/>
        <v>4</v>
      </c>
    </row>
    <row r="18" spans="1:6" ht="15">
      <c r="A18" s="73" t="s">
        <v>15</v>
      </c>
      <c r="B18" s="170">
        <v>37.881386</v>
      </c>
      <c r="C18" s="79">
        <f t="shared" si="0"/>
        <v>4</v>
      </c>
      <c r="D18" s="76">
        <v>2</v>
      </c>
      <c r="E18" s="76">
        <f t="shared" si="1"/>
        <v>8</v>
      </c>
      <c r="F18" s="187">
        <f t="shared" si="2"/>
        <v>1</v>
      </c>
    </row>
    <row r="19" spans="1:6" ht="15">
      <c r="A19" s="73" t="s">
        <v>175</v>
      </c>
      <c r="B19" s="170">
        <v>53.5408739</v>
      </c>
      <c r="C19" s="79">
        <f t="shared" si="0"/>
        <v>4</v>
      </c>
      <c r="D19" s="76">
        <v>3</v>
      </c>
      <c r="E19" s="76">
        <f t="shared" si="1"/>
        <v>12</v>
      </c>
      <c r="F19" s="187">
        <f t="shared" si="2"/>
        <v>2</v>
      </c>
    </row>
    <row r="20" spans="1:6" ht="15">
      <c r="A20" s="73" t="s">
        <v>118</v>
      </c>
      <c r="B20" s="170">
        <v>1</v>
      </c>
      <c r="C20" s="79">
        <f t="shared" si="0"/>
        <v>2</v>
      </c>
      <c r="D20" s="76">
        <v>2</v>
      </c>
      <c r="E20" s="76">
        <f t="shared" si="1"/>
        <v>4</v>
      </c>
      <c r="F20" s="187">
        <f t="shared" si="2"/>
        <v>0</v>
      </c>
    </row>
    <row r="21" spans="1:6" ht="15">
      <c r="A21" s="73" t="s">
        <v>216</v>
      </c>
      <c r="B21" s="170">
        <v>147.9990257</v>
      </c>
      <c r="C21" s="79">
        <f t="shared" si="0"/>
        <v>5</v>
      </c>
      <c r="D21" s="76">
        <v>3</v>
      </c>
      <c r="E21" s="76">
        <f t="shared" si="1"/>
        <v>15</v>
      </c>
      <c r="F21" s="187">
        <f t="shared" si="2"/>
        <v>3</v>
      </c>
    </row>
    <row r="22" spans="1:6" ht="15">
      <c r="A22" s="74" t="s">
        <v>176</v>
      </c>
      <c r="B22" s="170">
        <v>21.3005185</v>
      </c>
      <c r="C22" s="79">
        <f t="shared" si="0"/>
        <v>3</v>
      </c>
      <c r="D22" s="76">
        <v>3</v>
      </c>
      <c r="E22" s="76">
        <f t="shared" si="1"/>
        <v>9</v>
      </c>
      <c r="F22" s="187">
        <f t="shared" si="2"/>
        <v>1</v>
      </c>
    </row>
    <row r="23" spans="1:6" ht="15">
      <c r="A23" s="73" t="s">
        <v>292</v>
      </c>
      <c r="B23" s="170">
        <v>1535.1779925</v>
      </c>
      <c r="C23" s="79">
        <f t="shared" si="0"/>
        <v>5</v>
      </c>
      <c r="D23" s="76">
        <v>4</v>
      </c>
      <c r="E23" s="76">
        <f t="shared" si="1"/>
        <v>20</v>
      </c>
      <c r="F23" s="187">
        <f t="shared" si="2"/>
        <v>4</v>
      </c>
    </row>
    <row r="24" spans="1:6" ht="15">
      <c r="A24" s="73" t="s">
        <v>217</v>
      </c>
      <c r="B24" s="170">
        <v>31</v>
      </c>
      <c r="C24" s="79">
        <f t="shared" si="0"/>
        <v>4</v>
      </c>
      <c r="D24" s="76">
        <v>3</v>
      </c>
      <c r="E24" s="76">
        <f t="shared" si="1"/>
        <v>12</v>
      </c>
      <c r="F24" s="187">
        <f t="shared" si="2"/>
        <v>2</v>
      </c>
    </row>
    <row r="25" spans="1:6" ht="15">
      <c r="A25" s="73" t="s">
        <v>180</v>
      </c>
      <c r="B25" s="170">
        <v>115.6849205</v>
      </c>
      <c r="C25" s="79">
        <f t="shared" si="0"/>
        <v>4</v>
      </c>
      <c r="D25" s="76">
        <v>3</v>
      </c>
      <c r="E25" s="76">
        <f t="shared" si="1"/>
        <v>12</v>
      </c>
      <c r="F25" s="187">
        <f t="shared" si="2"/>
        <v>2</v>
      </c>
    </row>
    <row r="26" spans="1:6" ht="15">
      <c r="A26" s="73" t="s">
        <v>181</v>
      </c>
      <c r="B26" s="170">
        <v>51.5329707</v>
      </c>
      <c r="C26" s="79">
        <f t="shared" si="0"/>
        <v>4</v>
      </c>
      <c r="D26" s="76">
        <v>3</v>
      </c>
      <c r="E26" s="76">
        <f t="shared" si="1"/>
        <v>12</v>
      </c>
      <c r="F26" s="187">
        <f t="shared" si="2"/>
        <v>2</v>
      </c>
    </row>
    <row r="27" spans="1:6" ht="15">
      <c r="A27" s="73" t="s">
        <v>158</v>
      </c>
      <c r="B27" s="170">
        <v>0</v>
      </c>
      <c r="C27" s="79">
        <v>5</v>
      </c>
      <c r="D27" s="76">
        <v>2</v>
      </c>
      <c r="E27" s="76">
        <f t="shared" si="1"/>
        <v>10</v>
      </c>
      <c r="F27" s="187">
        <f t="shared" si="2"/>
        <v>2</v>
      </c>
    </row>
    <row r="28" spans="1:6" ht="15.75" thickBot="1">
      <c r="A28" s="75" t="s">
        <v>182</v>
      </c>
      <c r="B28" s="171">
        <v>0</v>
      </c>
      <c r="C28" s="80">
        <v>5</v>
      </c>
      <c r="D28" s="77">
        <v>3</v>
      </c>
      <c r="E28" s="77">
        <f t="shared" si="1"/>
        <v>15</v>
      </c>
      <c r="F28" s="187">
        <f t="shared" si="2"/>
        <v>3</v>
      </c>
    </row>
  </sheetData>
  <sheetProtection/>
  <mergeCells count="2">
    <mergeCell ref="A1:F1"/>
    <mergeCell ref="A2:F2"/>
  </mergeCells>
  <printOptions/>
  <pageMargins left="0.58" right="0.2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67" customWidth="1"/>
    <col min="2" max="2" width="25.28125" style="103" customWidth="1"/>
    <col min="3" max="3" width="53.8515625" style="67" customWidth="1"/>
    <col min="4" max="4" width="11.28125" style="67" customWidth="1"/>
    <col min="5" max="16384" width="9.140625" style="67" customWidth="1"/>
  </cols>
  <sheetData>
    <row r="1" spans="1:5" ht="18">
      <c r="A1" s="367" t="s">
        <v>213</v>
      </c>
      <c r="B1" s="367"/>
      <c r="C1" s="367"/>
      <c r="D1" s="367"/>
      <c r="E1" s="172"/>
    </row>
    <row r="2" spans="1:5" ht="19.5" thickBot="1">
      <c r="A2" s="61"/>
      <c r="B2" s="87"/>
      <c r="C2" s="62"/>
      <c r="D2" s="63"/>
      <c r="E2" s="60"/>
    </row>
    <row r="3" spans="1:4" ht="32.25" thickBot="1">
      <c r="A3" s="104" t="s">
        <v>20</v>
      </c>
      <c r="B3" s="66" t="s">
        <v>21</v>
      </c>
      <c r="C3" s="64" t="s">
        <v>22</v>
      </c>
      <c r="D3" s="65" t="s">
        <v>164</v>
      </c>
    </row>
    <row r="4" spans="1:4" ht="15">
      <c r="A4" s="359">
        <v>1</v>
      </c>
      <c r="B4" s="88" t="s">
        <v>16</v>
      </c>
      <c r="C4" s="105" t="s">
        <v>127</v>
      </c>
      <c r="D4" s="106">
        <v>2</v>
      </c>
    </row>
    <row r="5" spans="1:4" ht="15">
      <c r="A5" s="360"/>
      <c r="B5" s="89" t="s">
        <v>16</v>
      </c>
      <c r="C5" s="107" t="s">
        <v>183</v>
      </c>
      <c r="D5" s="108">
        <v>3</v>
      </c>
    </row>
    <row r="6" spans="1:4" ht="15">
      <c r="A6" s="360"/>
      <c r="B6" s="89" t="s">
        <v>16</v>
      </c>
      <c r="C6" s="107" t="s">
        <v>184</v>
      </c>
      <c r="D6" s="108">
        <v>3</v>
      </c>
    </row>
    <row r="7" spans="1:4" ht="15">
      <c r="A7" s="360"/>
      <c r="B7" s="89" t="s">
        <v>16</v>
      </c>
      <c r="C7" s="107" t="s">
        <v>185</v>
      </c>
      <c r="D7" s="108">
        <v>3</v>
      </c>
    </row>
    <row r="8" spans="1:4" ht="15">
      <c r="A8" s="360"/>
      <c r="B8" s="89" t="s">
        <v>16</v>
      </c>
      <c r="C8" s="107" t="s">
        <v>186</v>
      </c>
      <c r="D8" s="108">
        <v>2</v>
      </c>
    </row>
    <row r="9" spans="1:4" ht="15.75" thickBot="1">
      <c r="A9" s="361"/>
      <c r="B9" s="90" t="s">
        <v>16</v>
      </c>
      <c r="C9" s="109" t="s">
        <v>187</v>
      </c>
      <c r="D9" s="110">
        <v>2</v>
      </c>
    </row>
    <row r="10" spans="1:4" ht="16.5" thickBot="1">
      <c r="A10" s="83"/>
      <c r="B10" s="91"/>
      <c r="C10" s="111" t="s">
        <v>31</v>
      </c>
      <c r="D10" s="112">
        <f>+AVERAGE(D4:D9)</f>
        <v>2.5</v>
      </c>
    </row>
    <row r="11" spans="1:4" ht="16.5" thickBot="1">
      <c r="A11" s="84"/>
      <c r="B11" s="92"/>
      <c r="C11" s="113"/>
      <c r="D11" s="114"/>
    </row>
    <row r="12" spans="1:4" ht="15.75" customHeight="1">
      <c r="A12" s="359">
        <v>2</v>
      </c>
      <c r="B12" s="88" t="s">
        <v>188</v>
      </c>
      <c r="C12" s="115" t="s">
        <v>189</v>
      </c>
      <c r="D12" s="106">
        <v>3</v>
      </c>
    </row>
    <row r="13" spans="1:4" ht="15">
      <c r="A13" s="360"/>
      <c r="B13" s="89" t="s">
        <v>188</v>
      </c>
      <c r="C13" s="116" t="s">
        <v>190</v>
      </c>
      <c r="D13" s="108">
        <v>4</v>
      </c>
    </row>
    <row r="14" spans="1:4" ht="15">
      <c r="A14" s="360"/>
      <c r="B14" s="89" t="s">
        <v>188</v>
      </c>
      <c r="C14" s="116" t="s">
        <v>191</v>
      </c>
      <c r="D14" s="108">
        <v>4</v>
      </c>
    </row>
    <row r="15" spans="1:4" ht="15">
      <c r="A15" s="360"/>
      <c r="B15" s="89" t="s">
        <v>188</v>
      </c>
      <c r="C15" s="116" t="s">
        <v>192</v>
      </c>
      <c r="D15" s="108">
        <v>4</v>
      </c>
    </row>
    <row r="16" spans="1:4" ht="15">
      <c r="A16" s="360"/>
      <c r="B16" s="89" t="s">
        <v>188</v>
      </c>
      <c r="C16" s="116" t="s">
        <v>193</v>
      </c>
      <c r="D16" s="108">
        <v>4</v>
      </c>
    </row>
    <row r="17" spans="1:4" ht="15">
      <c r="A17" s="360"/>
      <c r="B17" s="89" t="s">
        <v>188</v>
      </c>
      <c r="C17" s="116" t="s">
        <v>194</v>
      </c>
      <c r="D17" s="108">
        <v>3</v>
      </c>
    </row>
    <row r="18" spans="1:4" ht="15">
      <c r="A18" s="360"/>
      <c r="B18" s="89" t="s">
        <v>188</v>
      </c>
      <c r="C18" s="116" t="s">
        <v>195</v>
      </c>
      <c r="D18" s="108">
        <v>2</v>
      </c>
    </row>
    <row r="19" spans="1:4" ht="30">
      <c r="A19" s="360"/>
      <c r="B19" s="89" t="s">
        <v>188</v>
      </c>
      <c r="C19" s="116" t="s">
        <v>196</v>
      </c>
      <c r="D19" s="108">
        <v>3</v>
      </c>
    </row>
    <row r="20" spans="1:4" ht="15.75" thickBot="1">
      <c r="A20" s="361"/>
      <c r="B20" s="90" t="s">
        <v>188</v>
      </c>
      <c r="C20" s="141" t="s">
        <v>197</v>
      </c>
      <c r="D20" s="110">
        <v>3</v>
      </c>
    </row>
    <row r="21" spans="1:4" ht="16.5" thickBot="1">
      <c r="A21" s="142"/>
      <c r="B21" s="91"/>
      <c r="C21" s="111" t="s">
        <v>31</v>
      </c>
      <c r="D21" s="112">
        <f>AVERAGE(D12:D20)</f>
        <v>3.3333333333333335</v>
      </c>
    </row>
    <row r="22" spans="1:4" ht="16.5" thickBot="1">
      <c r="A22" s="140"/>
      <c r="B22" s="92"/>
      <c r="C22" s="113"/>
      <c r="D22" s="114"/>
    </row>
    <row r="23" spans="1:4" ht="15">
      <c r="A23" s="359">
        <v>3</v>
      </c>
      <c r="B23" s="88" t="s">
        <v>198</v>
      </c>
      <c r="C23" s="117" t="s">
        <v>110</v>
      </c>
      <c r="D23" s="106">
        <v>2</v>
      </c>
    </row>
    <row r="24" spans="1:4" ht="15">
      <c r="A24" s="360"/>
      <c r="B24" s="89" t="s">
        <v>198</v>
      </c>
      <c r="C24" s="116" t="s">
        <v>111</v>
      </c>
      <c r="D24" s="108">
        <v>3</v>
      </c>
    </row>
    <row r="25" spans="1:4" ht="30">
      <c r="A25" s="360"/>
      <c r="B25" s="89" t="s">
        <v>198</v>
      </c>
      <c r="C25" s="116" t="s">
        <v>112</v>
      </c>
      <c r="D25" s="108">
        <v>2</v>
      </c>
    </row>
    <row r="26" spans="1:4" ht="15">
      <c r="A26" s="360"/>
      <c r="B26" s="89" t="s">
        <v>198</v>
      </c>
      <c r="C26" s="116" t="s">
        <v>199</v>
      </c>
      <c r="D26" s="108">
        <v>3</v>
      </c>
    </row>
    <row r="27" spans="1:4" ht="30">
      <c r="A27" s="360"/>
      <c r="B27" s="89" t="s">
        <v>198</v>
      </c>
      <c r="C27" s="116" t="s">
        <v>200</v>
      </c>
      <c r="D27" s="108">
        <v>3</v>
      </c>
    </row>
    <row r="28" spans="1:4" ht="15.75" thickBot="1">
      <c r="A28" s="361"/>
      <c r="B28" s="90" t="s">
        <v>198</v>
      </c>
      <c r="C28" s="141" t="s">
        <v>113</v>
      </c>
      <c r="D28" s="110">
        <v>3</v>
      </c>
    </row>
    <row r="29" spans="1:4" ht="16.5" thickBot="1">
      <c r="A29" s="142"/>
      <c r="B29" s="91"/>
      <c r="C29" s="111" t="s">
        <v>31</v>
      </c>
      <c r="D29" s="112">
        <f>AVERAGE(D23:D28)</f>
        <v>2.6666666666666665</v>
      </c>
    </row>
    <row r="30" spans="1:4" ht="16.5" thickBot="1">
      <c r="A30" s="140"/>
      <c r="B30" s="92"/>
      <c r="C30" s="113"/>
      <c r="D30" s="114"/>
    </row>
    <row r="31" spans="1:4" ht="15">
      <c r="A31" s="359">
        <v>4</v>
      </c>
      <c r="B31" s="88" t="s">
        <v>170</v>
      </c>
      <c r="C31" s="117" t="s">
        <v>114</v>
      </c>
      <c r="D31" s="106">
        <v>2</v>
      </c>
    </row>
    <row r="32" spans="1:4" ht="15">
      <c r="A32" s="360"/>
      <c r="B32" s="89" t="s">
        <v>170</v>
      </c>
      <c r="C32" s="116" t="s">
        <v>115</v>
      </c>
      <c r="D32" s="108">
        <v>3</v>
      </c>
    </row>
    <row r="33" spans="1:4" ht="15">
      <c r="A33" s="360"/>
      <c r="B33" s="89" t="s">
        <v>170</v>
      </c>
      <c r="C33" s="116" t="s">
        <v>116</v>
      </c>
      <c r="D33" s="108">
        <v>2</v>
      </c>
    </row>
    <row r="34" spans="1:4" ht="15.75" thickBot="1">
      <c r="A34" s="361"/>
      <c r="B34" s="90" t="s">
        <v>170</v>
      </c>
      <c r="C34" s="141" t="s">
        <v>117</v>
      </c>
      <c r="D34" s="110">
        <v>3</v>
      </c>
    </row>
    <row r="35" spans="1:4" ht="16.5" thickBot="1">
      <c r="A35" s="142"/>
      <c r="B35" s="91"/>
      <c r="C35" s="111" t="s">
        <v>31</v>
      </c>
      <c r="D35" s="112">
        <f>AVERAGE(D31:D34)</f>
        <v>2.5</v>
      </c>
    </row>
    <row r="36" spans="1:4" ht="16.5" thickBot="1">
      <c r="A36" s="140"/>
      <c r="B36" s="92"/>
      <c r="C36" s="113"/>
      <c r="D36" s="114"/>
    </row>
    <row r="37" spans="1:4" ht="15">
      <c r="A37" s="359">
        <v>5</v>
      </c>
      <c r="B37" s="88" t="s">
        <v>10</v>
      </c>
      <c r="C37" s="117" t="s">
        <v>23</v>
      </c>
      <c r="D37" s="106">
        <v>3</v>
      </c>
    </row>
    <row r="38" spans="1:4" ht="30">
      <c r="A38" s="360"/>
      <c r="B38" s="89" t="s">
        <v>10</v>
      </c>
      <c r="C38" s="116" t="s">
        <v>24</v>
      </c>
      <c r="D38" s="108">
        <v>3</v>
      </c>
    </row>
    <row r="39" spans="1:4" ht="30">
      <c r="A39" s="360"/>
      <c r="B39" s="89" t="s">
        <v>10</v>
      </c>
      <c r="C39" s="116" t="s">
        <v>25</v>
      </c>
      <c r="D39" s="108">
        <v>3</v>
      </c>
    </row>
    <row r="40" spans="1:4" ht="15">
      <c r="A40" s="360"/>
      <c r="B40" s="89" t="s">
        <v>10</v>
      </c>
      <c r="C40" s="116" t="s">
        <v>201</v>
      </c>
      <c r="D40" s="108">
        <v>3</v>
      </c>
    </row>
    <row r="41" spans="1:4" ht="30">
      <c r="A41" s="360"/>
      <c r="B41" s="89" t="s">
        <v>10</v>
      </c>
      <c r="C41" s="116" t="s">
        <v>26</v>
      </c>
      <c r="D41" s="108">
        <v>2</v>
      </c>
    </row>
    <row r="42" spans="1:4" ht="30">
      <c r="A42" s="360"/>
      <c r="B42" s="89" t="s">
        <v>10</v>
      </c>
      <c r="C42" s="116" t="s">
        <v>27</v>
      </c>
      <c r="D42" s="108">
        <v>3</v>
      </c>
    </row>
    <row r="43" spans="1:4" ht="15">
      <c r="A43" s="360"/>
      <c r="B43" s="89" t="s">
        <v>10</v>
      </c>
      <c r="C43" s="116" t="s">
        <v>28</v>
      </c>
      <c r="D43" s="108">
        <v>2</v>
      </c>
    </row>
    <row r="44" spans="1:4" ht="15">
      <c r="A44" s="360"/>
      <c r="B44" s="89" t="s">
        <v>10</v>
      </c>
      <c r="C44" s="116" t="s">
        <v>29</v>
      </c>
      <c r="D44" s="108">
        <v>3</v>
      </c>
    </row>
    <row r="45" spans="1:4" ht="30.75" thickBot="1">
      <c r="A45" s="361"/>
      <c r="B45" s="90" t="s">
        <v>10</v>
      </c>
      <c r="C45" s="141" t="s">
        <v>30</v>
      </c>
      <c r="D45" s="110">
        <v>3</v>
      </c>
    </row>
    <row r="46" spans="1:4" ht="16.5" thickBot="1">
      <c r="A46" s="142"/>
      <c r="B46" s="91"/>
      <c r="C46" s="144" t="s">
        <v>31</v>
      </c>
      <c r="D46" s="112">
        <f>AVERAGE(D37:D45)</f>
        <v>2.7777777777777777</v>
      </c>
    </row>
    <row r="47" spans="1:4" ht="16.5" thickBot="1">
      <c r="A47" s="140"/>
      <c r="B47" s="92"/>
      <c r="C47" s="143"/>
      <c r="D47" s="114"/>
    </row>
    <row r="48" spans="1:4" ht="30">
      <c r="A48" s="359">
        <v>6</v>
      </c>
      <c r="B48" s="88" t="s">
        <v>18</v>
      </c>
      <c r="C48" s="117" t="s">
        <v>132</v>
      </c>
      <c r="D48" s="118">
        <v>4</v>
      </c>
    </row>
    <row r="49" spans="1:4" ht="15">
      <c r="A49" s="360"/>
      <c r="B49" s="89" t="s">
        <v>18</v>
      </c>
      <c r="C49" s="116" t="s">
        <v>133</v>
      </c>
      <c r="D49" s="119">
        <v>3</v>
      </c>
    </row>
    <row r="50" spans="1:4" ht="15">
      <c r="A50" s="360"/>
      <c r="B50" s="89" t="s">
        <v>18</v>
      </c>
      <c r="C50" s="116" t="s">
        <v>134</v>
      </c>
      <c r="D50" s="119">
        <v>4</v>
      </c>
    </row>
    <row r="51" spans="1:4" ht="15">
      <c r="A51" s="360"/>
      <c r="B51" s="89" t="s">
        <v>18</v>
      </c>
      <c r="C51" s="116" t="s">
        <v>135</v>
      </c>
      <c r="D51" s="119">
        <v>2</v>
      </c>
    </row>
    <row r="52" spans="1:4" ht="15">
      <c r="A52" s="360"/>
      <c r="B52" s="89" t="s">
        <v>18</v>
      </c>
      <c r="C52" s="116" t="s">
        <v>136</v>
      </c>
      <c r="D52" s="119">
        <v>3</v>
      </c>
    </row>
    <row r="53" spans="1:4" ht="30">
      <c r="A53" s="360"/>
      <c r="B53" s="89" t="s">
        <v>18</v>
      </c>
      <c r="C53" s="116" t="s">
        <v>137</v>
      </c>
      <c r="D53" s="119">
        <v>1</v>
      </c>
    </row>
    <row r="54" spans="1:4" ht="15">
      <c r="A54" s="360"/>
      <c r="B54" s="89" t="s">
        <v>18</v>
      </c>
      <c r="C54" s="116" t="s">
        <v>138</v>
      </c>
      <c r="D54" s="119">
        <v>2</v>
      </c>
    </row>
    <row r="55" spans="1:4" ht="15">
      <c r="A55" s="360"/>
      <c r="B55" s="89" t="s">
        <v>18</v>
      </c>
      <c r="C55" s="116" t="s">
        <v>139</v>
      </c>
      <c r="D55" s="119">
        <v>1</v>
      </c>
    </row>
    <row r="56" spans="1:4" ht="30">
      <c r="A56" s="360"/>
      <c r="B56" s="89" t="s">
        <v>18</v>
      </c>
      <c r="C56" s="116" t="s">
        <v>140</v>
      </c>
      <c r="D56" s="119">
        <v>2</v>
      </c>
    </row>
    <row r="57" spans="1:4" ht="15">
      <c r="A57" s="360"/>
      <c r="B57" s="89" t="s">
        <v>18</v>
      </c>
      <c r="C57" s="116" t="s">
        <v>141</v>
      </c>
      <c r="D57" s="119">
        <v>3</v>
      </c>
    </row>
    <row r="58" spans="1:4" ht="15">
      <c r="A58" s="360"/>
      <c r="B58" s="89" t="s">
        <v>18</v>
      </c>
      <c r="C58" s="116" t="s">
        <v>142</v>
      </c>
      <c r="D58" s="119">
        <v>3</v>
      </c>
    </row>
    <row r="59" spans="1:4" ht="15">
      <c r="A59" s="360"/>
      <c r="B59" s="89" t="s">
        <v>18</v>
      </c>
      <c r="C59" s="116" t="s">
        <v>143</v>
      </c>
      <c r="D59" s="119">
        <v>2</v>
      </c>
    </row>
    <row r="60" spans="1:4" ht="15">
      <c r="A60" s="360"/>
      <c r="B60" s="89" t="s">
        <v>18</v>
      </c>
      <c r="C60" s="116" t="s">
        <v>144</v>
      </c>
      <c r="D60" s="119">
        <v>2</v>
      </c>
    </row>
    <row r="61" spans="1:4" ht="15">
      <c r="A61" s="360"/>
      <c r="B61" s="89" t="s">
        <v>18</v>
      </c>
      <c r="C61" s="116" t="s">
        <v>145</v>
      </c>
      <c r="D61" s="119">
        <v>3</v>
      </c>
    </row>
    <row r="62" spans="1:4" ht="15.75" thickBot="1">
      <c r="A62" s="361"/>
      <c r="B62" s="90" t="s">
        <v>18</v>
      </c>
      <c r="C62" s="141" t="s">
        <v>146</v>
      </c>
      <c r="D62" s="146">
        <v>3</v>
      </c>
    </row>
    <row r="63" spans="1:4" ht="16.5" thickBot="1">
      <c r="A63" s="142"/>
      <c r="B63" s="91"/>
      <c r="C63" s="144" t="s">
        <v>31</v>
      </c>
      <c r="D63" s="147">
        <f>AVERAGE(D48:D62)</f>
        <v>2.533333333333333</v>
      </c>
    </row>
    <row r="64" spans="1:4" ht="16.5" thickBot="1">
      <c r="A64" s="140"/>
      <c r="B64" s="92"/>
      <c r="C64" s="143"/>
      <c r="D64" s="145"/>
    </row>
    <row r="65" spans="1:4" ht="15">
      <c r="A65" s="359">
        <v>7</v>
      </c>
      <c r="B65" s="88" t="s">
        <v>202</v>
      </c>
      <c r="C65" s="117" t="s">
        <v>49</v>
      </c>
      <c r="D65" s="120">
        <v>1</v>
      </c>
    </row>
    <row r="66" spans="1:4" ht="15">
      <c r="A66" s="360"/>
      <c r="B66" s="89" t="s">
        <v>202</v>
      </c>
      <c r="C66" s="116" t="s">
        <v>50</v>
      </c>
      <c r="D66" s="121">
        <v>1</v>
      </c>
    </row>
    <row r="67" spans="1:4" ht="17.25" customHeight="1">
      <c r="A67" s="360"/>
      <c r="B67" s="89" t="s">
        <v>202</v>
      </c>
      <c r="C67" s="116" t="s">
        <v>51</v>
      </c>
      <c r="D67" s="121">
        <v>1</v>
      </c>
    </row>
    <row r="68" spans="1:4" ht="15.75" thickBot="1">
      <c r="A68" s="361"/>
      <c r="B68" s="90" t="s">
        <v>202</v>
      </c>
      <c r="C68" s="141" t="s">
        <v>52</v>
      </c>
      <c r="D68" s="148">
        <v>1</v>
      </c>
    </row>
    <row r="69" spans="1:4" ht="16.5" thickBot="1">
      <c r="A69" s="142"/>
      <c r="B69" s="91"/>
      <c r="C69" s="144" t="s">
        <v>31</v>
      </c>
      <c r="D69" s="147">
        <f>AVERAGE(D65:D68)</f>
        <v>1</v>
      </c>
    </row>
    <row r="70" spans="1:4" ht="16.5" thickBot="1">
      <c r="A70" s="140"/>
      <c r="B70" s="92"/>
      <c r="C70" s="143"/>
      <c r="D70" s="145"/>
    </row>
    <row r="71" spans="1:4" ht="15">
      <c r="A71" s="359">
        <v>8</v>
      </c>
      <c r="B71" s="88" t="s">
        <v>12</v>
      </c>
      <c r="C71" s="105" t="s">
        <v>53</v>
      </c>
      <c r="D71" s="106">
        <v>3</v>
      </c>
    </row>
    <row r="72" spans="1:4" ht="15">
      <c r="A72" s="360"/>
      <c r="B72" s="89" t="s">
        <v>12</v>
      </c>
      <c r="C72" s="107" t="s">
        <v>54</v>
      </c>
      <c r="D72" s="108">
        <v>4</v>
      </c>
    </row>
    <row r="73" spans="1:4" ht="15">
      <c r="A73" s="360"/>
      <c r="B73" s="89" t="s">
        <v>12</v>
      </c>
      <c r="C73" s="107" t="s">
        <v>55</v>
      </c>
      <c r="D73" s="108">
        <v>4</v>
      </c>
    </row>
    <row r="74" spans="1:4" ht="15">
      <c r="A74" s="360"/>
      <c r="B74" s="89" t="s">
        <v>12</v>
      </c>
      <c r="C74" s="107" t="s">
        <v>56</v>
      </c>
      <c r="D74" s="108">
        <v>4</v>
      </c>
    </row>
    <row r="75" spans="1:4" ht="15">
      <c r="A75" s="360"/>
      <c r="B75" s="89" t="s">
        <v>12</v>
      </c>
      <c r="C75" s="107" t="s">
        <v>203</v>
      </c>
      <c r="D75" s="108">
        <v>4</v>
      </c>
    </row>
    <row r="76" spans="1:4" ht="15">
      <c r="A76" s="360"/>
      <c r="B76" s="89" t="s">
        <v>12</v>
      </c>
      <c r="C76" s="107" t="s">
        <v>57</v>
      </c>
      <c r="D76" s="108">
        <v>3</v>
      </c>
    </row>
    <row r="77" spans="1:4" ht="15">
      <c r="A77" s="360"/>
      <c r="B77" s="89" t="s">
        <v>12</v>
      </c>
      <c r="C77" s="107" t="s">
        <v>58</v>
      </c>
      <c r="D77" s="108">
        <v>3</v>
      </c>
    </row>
    <row r="78" spans="1:4" ht="16.5" customHeight="1">
      <c r="A78" s="360"/>
      <c r="B78" s="89" t="s">
        <v>12</v>
      </c>
      <c r="C78" s="107" t="s">
        <v>59</v>
      </c>
      <c r="D78" s="108">
        <v>3</v>
      </c>
    </row>
    <row r="79" spans="1:4" ht="15">
      <c r="A79" s="360"/>
      <c r="B79" s="89" t="s">
        <v>12</v>
      </c>
      <c r="C79" s="107" t="s">
        <v>60</v>
      </c>
      <c r="D79" s="108">
        <v>4</v>
      </c>
    </row>
    <row r="80" spans="1:4" ht="15.75" thickBot="1">
      <c r="A80" s="361"/>
      <c r="B80" s="90" t="s">
        <v>12</v>
      </c>
      <c r="C80" s="109" t="s">
        <v>61</v>
      </c>
      <c r="D80" s="110">
        <v>3</v>
      </c>
    </row>
    <row r="81" spans="1:4" ht="16.5" thickBot="1">
      <c r="A81" s="142"/>
      <c r="B81" s="91"/>
      <c r="C81" s="144" t="s">
        <v>31</v>
      </c>
      <c r="D81" s="112">
        <f>AVERAGE(D71:D80)</f>
        <v>3.5</v>
      </c>
    </row>
    <row r="82" spans="1:4" ht="16.5" thickBot="1">
      <c r="A82" s="140"/>
      <c r="B82" s="92"/>
      <c r="C82" s="143"/>
      <c r="D82" s="114"/>
    </row>
    <row r="83" spans="1:4" ht="15">
      <c r="A83" s="359">
        <v>9</v>
      </c>
      <c r="B83" s="88" t="s">
        <v>89</v>
      </c>
      <c r="C83" s="105" t="s">
        <v>90</v>
      </c>
      <c r="D83" s="106">
        <v>2</v>
      </c>
    </row>
    <row r="84" spans="1:4" ht="17.25" customHeight="1">
      <c r="A84" s="360"/>
      <c r="B84" s="89" t="s">
        <v>89</v>
      </c>
      <c r="C84" s="107" t="s">
        <v>91</v>
      </c>
      <c r="D84" s="108">
        <v>2</v>
      </c>
    </row>
    <row r="85" spans="1:4" ht="30">
      <c r="A85" s="360"/>
      <c r="B85" s="89" t="s">
        <v>89</v>
      </c>
      <c r="C85" s="107" t="s">
        <v>92</v>
      </c>
      <c r="D85" s="108">
        <v>3</v>
      </c>
    </row>
    <row r="86" spans="1:4" ht="15">
      <c r="A86" s="360"/>
      <c r="B86" s="89" t="s">
        <v>89</v>
      </c>
      <c r="C86" s="107" t="s">
        <v>93</v>
      </c>
      <c r="D86" s="108">
        <v>3</v>
      </c>
    </row>
    <row r="87" spans="1:4" ht="15">
      <c r="A87" s="360"/>
      <c r="B87" s="89" t="s">
        <v>89</v>
      </c>
      <c r="C87" s="107" t="s">
        <v>94</v>
      </c>
      <c r="D87" s="108">
        <v>3</v>
      </c>
    </row>
    <row r="88" spans="1:4" ht="15">
      <c r="A88" s="360"/>
      <c r="B88" s="89" t="s">
        <v>89</v>
      </c>
      <c r="C88" s="107" t="s">
        <v>95</v>
      </c>
      <c r="D88" s="108">
        <v>3</v>
      </c>
    </row>
    <row r="89" spans="1:4" ht="30.75" thickBot="1">
      <c r="A89" s="361"/>
      <c r="B89" s="90" t="s">
        <v>89</v>
      </c>
      <c r="C89" s="109" t="s">
        <v>96</v>
      </c>
      <c r="D89" s="110">
        <v>2</v>
      </c>
    </row>
    <row r="90" spans="1:4" ht="16.5" thickBot="1">
      <c r="A90" s="142"/>
      <c r="B90" s="91"/>
      <c r="C90" s="144" t="s">
        <v>31</v>
      </c>
      <c r="D90" s="150">
        <f>AVERAGE(D83:D89)</f>
        <v>2.5714285714285716</v>
      </c>
    </row>
    <row r="91" spans="1:4" ht="16.5" thickBot="1">
      <c r="A91" s="140"/>
      <c r="B91" s="92"/>
      <c r="C91" s="143"/>
      <c r="D91" s="149"/>
    </row>
    <row r="92" spans="1:4" ht="30">
      <c r="A92" s="359">
        <v>10</v>
      </c>
      <c r="B92" s="88" t="s">
        <v>214</v>
      </c>
      <c r="C92" s="117" t="s">
        <v>79</v>
      </c>
      <c r="D92" s="122">
        <v>2</v>
      </c>
    </row>
    <row r="93" spans="1:4" ht="30">
      <c r="A93" s="360"/>
      <c r="B93" s="89" t="s">
        <v>214</v>
      </c>
      <c r="C93" s="116" t="s">
        <v>80</v>
      </c>
      <c r="D93" s="123">
        <v>2</v>
      </c>
    </row>
    <row r="94" spans="1:4" ht="30">
      <c r="A94" s="360"/>
      <c r="B94" s="89" t="s">
        <v>214</v>
      </c>
      <c r="C94" s="116" t="s">
        <v>204</v>
      </c>
      <c r="D94" s="123">
        <v>3</v>
      </c>
    </row>
    <row r="95" spans="1:4" ht="30">
      <c r="A95" s="360"/>
      <c r="B95" s="89" t="s">
        <v>214</v>
      </c>
      <c r="C95" s="116" t="s">
        <v>81</v>
      </c>
      <c r="D95" s="123">
        <v>2</v>
      </c>
    </row>
    <row r="96" spans="1:4" ht="30.75" thickBot="1">
      <c r="A96" s="361"/>
      <c r="B96" s="90" t="s">
        <v>214</v>
      </c>
      <c r="C96" s="141" t="s">
        <v>82</v>
      </c>
      <c r="D96" s="151">
        <v>2</v>
      </c>
    </row>
    <row r="97" spans="1:4" ht="16.5" thickBot="1">
      <c r="A97" s="142"/>
      <c r="B97" s="91"/>
      <c r="C97" s="144" t="s">
        <v>31</v>
      </c>
      <c r="D97" s="150">
        <f>AVERAGE(D92:D96)</f>
        <v>2.2</v>
      </c>
    </row>
    <row r="98" spans="1:4" ht="16.5" thickBot="1">
      <c r="A98" s="140"/>
      <c r="B98" s="92"/>
      <c r="C98" s="143"/>
      <c r="D98" s="149"/>
    </row>
    <row r="99" spans="1:4" ht="30">
      <c r="A99" s="359">
        <v>11</v>
      </c>
      <c r="B99" s="88" t="s">
        <v>14</v>
      </c>
      <c r="C99" s="117" t="s">
        <v>68</v>
      </c>
      <c r="D99" s="124">
        <v>2</v>
      </c>
    </row>
    <row r="100" spans="1:4" ht="15">
      <c r="A100" s="360"/>
      <c r="B100" s="89" t="s">
        <v>14</v>
      </c>
      <c r="C100" s="116" t="s">
        <v>69</v>
      </c>
      <c r="D100" s="125">
        <v>3</v>
      </c>
    </row>
    <row r="101" spans="1:4" ht="30">
      <c r="A101" s="360"/>
      <c r="B101" s="89" t="s">
        <v>14</v>
      </c>
      <c r="C101" s="116" t="s">
        <v>70</v>
      </c>
      <c r="D101" s="125">
        <v>3</v>
      </c>
    </row>
    <row r="102" spans="1:4" ht="30">
      <c r="A102" s="360"/>
      <c r="B102" s="89" t="s">
        <v>14</v>
      </c>
      <c r="C102" s="116" t="s">
        <v>71</v>
      </c>
      <c r="D102" s="125">
        <v>4</v>
      </c>
    </row>
    <row r="103" spans="1:4" ht="30">
      <c r="A103" s="360"/>
      <c r="B103" s="89" t="s">
        <v>14</v>
      </c>
      <c r="C103" s="116" t="s">
        <v>72</v>
      </c>
      <c r="D103" s="125">
        <v>4</v>
      </c>
    </row>
    <row r="104" spans="1:4" ht="15">
      <c r="A104" s="360"/>
      <c r="B104" s="89" t="s">
        <v>14</v>
      </c>
      <c r="C104" s="116" t="s">
        <v>73</v>
      </c>
      <c r="D104" s="125">
        <v>4</v>
      </c>
    </row>
    <row r="105" spans="1:4" ht="30">
      <c r="A105" s="360"/>
      <c r="B105" s="89" t="s">
        <v>14</v>
      </c>
      <c r="C105" s="116" t="s">
        <v>74</v>
      </c>
      <c r="D105" s="126">
        <f>AVERAGE(D99:D104)</f>
        <v>3.3333333333333335</v>
      </c>
    </row>
    <row r="106" spans="1:4" ht="15">
      <c r="A106" s="360"/>
      <c r="B106" s="89" t="s">
        <v>14</v>
      </c>
      <c r="C106" s="116" t="s">
        <v>75</v>
      </c>
      <c r="D106" s="119">
        <v>3</v>
      </c>
    </row>
    <row r="107" spans="1:4" ht="15">
      <c r="A107" s="360"/>
      <c r="B107" s="89" t="s">
        <v>14</v>
      </c>
      <c r="C107" s="116" t="s">
        <v>76</v>
      </c>
      <c r="D107" s="119">
        <v>3</v>
      </c>
    </row>
    <row r="108" spans="1:4" ht="15">
      <c r="A108" s="360"/>
      <c r="B108" s="89" t="s">
        <v>14</v>
      </c>
      <c r="C108" s="116" t="s">
        <v>77</v>
      </c>
      <c r="D108" s="119">
        <v>4</v>
      </c>
    </row>
    <row r="109" spans="1:4" ht="15.75" thickBot="1">
      <c r="A109" s="361"/>
      <c r="B109" s="90" t="s">
        <v>14</v>
      </c>
      <c r="C109" s="141" t="s">
        <v>78</v>
      </c>
      <c r="D109" s="146">
        <v>3</v>
      </c>
    </row>
    <row r="110" spans="1:4" ht="16.5" thickBot="1">
      <c r="A110" s="142"/>
      <c r="B110" s="91"/>
      <c r="C110" s="111" t="s">
        <v>31</v>
      </c>
      <c r="D110" s="147">
        <f>AVERAGE(D99:D109)</f>
        <v>3.3030303030303028</v>
      </c>
    </row>
    <row r="111" spans="1:4" ht="16.5" thickBot="1">
      <c r="A111" s="140"/>
      <c r="B111" s="92"/>
      <c r="C111" s="113"/>
      <c r="D111" s="145"/>
    </row>
    <row r="112" spans="1:4" ht="15">
      <c r="A112" s="359">
        <v>12</v>
      </c>
      <c r="B112" s="93" t="s">
        <v>118</v>
      </c>
      <c r="C112" s="115" t="s">
        <v>205</v>
      </c>
      <c r="D112" s="120">
        <v>2</v>
      </c>
    </row>
    <row r="113" spans="1:4" ht="15.75" thickBot="1">
      <c r="A113" s="360"/>
      <c r="B113" s="94" t="s">
        <v>118</v>
      </c>
      <c r="C113" s="153" t="s">
        <v>206</v>
      </c>
      <c r="D113" s="148">
        <v>2</v>
      </c>
    </row>
    <row r="114" spans="1:4" ht="16.5" thickBot="1">
      <c r="A114" s="142"/>
      <c r="B114" s="154"/>
      <c r="C114" s="144" t="s">
        <v>31</v>
      </c>
      <c r="D114" s="147">
        <f>AVERAGE(D112:D113)</f>
        <v>2</v>
      </c>
    </row>
    <row r="115" spans="1:4" ht="16.5" thickBot="1">
      <c r="A115" s="140"/>
      <c r="B115" s="152"/>
      <c r="C115" s="143"/>
      <c r="D115" s="145"/>
    </row>
    <row r="116" spans="1:4" ht="15.75" customHeight="1">
      <c r="A116" s="359">
        <v>13</v>
      </c>
      <c r="B116" s="88" t="s">
        <v>17</v>
      </c>
      <c r="C116" s="117" t="s">
        <v>119</v>
      </c>
      <c r="D116" s="106">
        <v>3</v>
      </c>
    </row>
    <row r="117" spans="1:4" ht="15">
      <c r="A117" s="360"/>
      <c r="B117" s="89" t="s">
        <v>17</v>
      </c>
      <c r="C117" s="116" t="s">
        <v>120</v>
      </c>
      <c r="D117" s="108">
        <v>4</v>
      </c>
    </row>
    <row r="118" spans="1:4" ht="15">
      <c r="A118" s="360"/>
      <c r="B118" s="89" t="s">
        <v>17</v>
      </c>
      <c r="C118" s="116" t="s">
        <v>121</v>
      </c>
      <c r="D118" s="108">
        <v>4</v>
      </c>
    </row>
    <row r="119" spans="1:4" ht="15">
      <c r="A119" s="360"/>
      <c r="B119" s="89" t="s">
        <v>17</v>
      </c>
      <c r="C119" s="116" t="s">
        <v>122</v>
      </c>
      <c r="D119" s="108">
        <v>4</v>
      </c>
    </row>
    <row r="120" spans="1:4" ht="15">
      <c r="A120" s="360"/>
      <c r="B120" s="89" t="s">
        <v>17</v>
      </c>
      <c r="C120" s="116" t="s">
        <v>123</v>
      </c>
      <c r="D120" s="108">
        <v>3</v>
      </c>
    </row>
    <row r="121" spans="1:4" ht="15">
      <c r="A121" s="360"/>
      <c r="B121" s="89" t="s">
        <v>17</v>
      </c>
      <c r="C121" s="116" t="s">
        <v>124</v>
      </c>
      <c r="D121" s="108">
        <v>3</v>
      </c>
    </row>
    <row r="122" spans="1:4" ht="15">
      <c r="A122" s="360"/>
      <c r="B122" s="89" t="s">
        <v>17</v>
      </c>
      <c r="C122" s="116" t="s">
        <v>125</v>
      </c>
      <c r="D122" s="119">
        <v>3</v>
      </c>
    </row>
    <row r="123" spans="1:4" ht="15.75" thickBot="1">
      <c r="A123" s="360"/>
      <c r="B123" s="90" t="s">
        <v>17</v>
      </c>
      <c r="C123" s="141" t="s">
        <v>126</v>
      </c>
      <c r="D123" s="146">
        <v>4</v>
      </c>
    </row>
    <row r="124" spans="1:4" ht="16.5" thickBot="1">
      <c r="A124" s="142"/>
      <c r="B124" s="91"/>
      <c r="C124" s="144" t="s">
        <v>31</v>
      </c>
      <c r="D124" s="150">
        <f>AVERAGE(D116:D123)</f>
        <v>3.5</v>
      </c>
    </row>
    <row r="125" spans="1:4" ht="16.5" thickBot="1">
      <c r="A125" s="140"/>
      <c r="B125" s="92"/>
      <c r="C125" s="143"/>
      <c r="D125" s="149"/>
    </row>
    <row r="126" spans="1:4" ht="15.75" customHeight="1">
      <c r="A126" s="359">
        <v>14</v>
      </c>
      <c r="B126" s="88" t="s">
        <v>32</v>
      </c>
      <c r="C126" s="117" t="s">
        <v>33</v>
      </c>
      <c r="D126" s="106">
        <v>3</v>
      </c>
    </row>
    <row r="127" spans="1:4" ht="15">
      <c r="A127" s="360"/>
      <c r="B127" s="89" t="s">
        <v>32</v>
      </c>
      <c r="C127" s="116" t="s">
        <v>34</v>
      </c>
      <c r="D127" s="108">
        <v>4</v>
      </c>
    </row>
    <row r="128" spans="1:4" ht="15">
      <c r="A128" s="360"/>
      <c r="B128" s="89" t="s">
        <v>32</v>
      </c>
      <c r="C128" s="116" t="s">
        <v>35</v>
      </c>
      <c r="D128" s="108">
        <v>3</v>
      </c>
    </row>
    <row r="129" spans="1:4" ht="15">
      <c r="A129" s="360"/>
      <c r="B129" s="89" t="s">
        <v>32</v>
      </c>
      <c r="C129" s="116" t="s">
        <v>36</v>
      </c>
      <c r="D129" s="108">
        <v>2</v>
      </c>
    </row>
    <row r="130" spans="1:4" ht="15">
      <c r="A130" s="360"/>
      <c r="B130" s="89" t="s">
        <v>32</v>
      </c>
      <c r="C130" s="116" t="s">
        <v>37</v>
      </c>
      <c r="D130" s="108">
        <v>2</v>
      </c>
    </row>
    <row r="131" spans="1:4" ht="15">
      <c r="A131" s="360"/>
      <c r="B131" s="89" t="s">
        <v>32</v>
      </c>
      <c r="C131" s="116" t="s">
        <v>38</v>
      </c>
      <c r="D131" s="108">
        <v>2</v>
      </c>
    </row>
    <row r="132" spans="1:4" ht="15">
      <c r="A132" s="360"/>
      <c r="B132" s="89" t="s">
        <v>32</v>
      </c>
      <c r="C132" s="116" t="s">
        <v>39</v>
      </c>
      <c r="D132" s="108">
        <v>3</v>
      </c>
    </row>
    <row r="133" spans="1:4" ht="15">
      <c r="A133" s="360"/>
      <c r="B133" s="89" t="s">
        <v>32</v>
      </c>
      <c r="C133" s="116" t="s">
        <v>40</v>
      </c>
      <c r="D133" s="108">
        <v>3</v>
      </c>
    </row>
    <row r="134" spans="1:4" ht="15">
      <c r="A134" s="360"/>
      <c r="B134" s="89" t="s">
        <v>32</v>
      </c>
      <c r="C134" s="116" t="s">
        <v>41</v>
      </c>
      <c r="D134" s="119">
        <v>3</v>
      </c>
    </row>
    <row r="135" spans="1:4" ht="15">
      <c r="A135" s="360"/>
      <c r="B135" s="89" t="s">
        <v>32</v>
      </c>
      <c r="C135" s="116" t="s">
        <v>42</v>
      </c>
      <c r="D135" s="119">
        <v>4</v>
      </c>
    </row>
    <row r="136" spans="1:4" ht="15">
      <c r="A136" s="360"/>
      <c r="B136" s="89" t="s">
        <v>32</v>
      </c>
      <c r="C136" s="116" t="s">
        <v>43</v>
      </c>
      <c r="D136" s="119">
        <v>3</v>
      </c>
    </row>
    <row r="137" spans="1:4" ht="15">
      <c r="A137" s="360"/>
      <c r="B137" s="89" t="s">
        <v>32</v>
      </c>
      <c r="C137" s="116" t="s">
        <v>44</v>
      </c>
      <c r="D137" s="119">
        <v>4</v>
      </c>
    </row>
    <row r="138" spans="1:4" ht="15">
      <c r="A138" s="360"/>
      <c r="B138" s="89" t="s">
        <v>32</v>
      </c>
      <c r="C138" s="116" t="s">
        <v>45</v>
      </c>
      <c r="D138" s="119">
        <v>3</v>
      </c>
    </row>
    <row r="139" spans="1:4" ht="30">
      <c r="A139" s="360"/>
      <c r="B139" s="89" t="s">
        <v>32</v>
      </c>
      <c r="C139" s="116" t="s">
        <v>46</v>
      </c>
      <c r="D139" s="119">
        <v>4</v>
      </c>
    </row>
    <row r="140" spans="1:4" ht="30.75" thickBot="1">
      <c r="A140" s="360"/>
      <c r="B140" s="90" t="s">
        <v>32</v>
      </c>
      <c r="C140" s="141" t="s">
        <v>47</v>
      </c>
      <c r="D140" s="146">
        <v>3</v>
      </c>
    </row>
    <row r="141" spans="1:4" ht="16.5" thickBot="1">
      <c r="A141" s="142"/>
      <c r="B141" s="91"/>
      <c r="C141" s="144" t="s">
        <v>31</v>
      </c>
      <c r="D141" s="150">
        <f>AVERAGE(D126:D140)</f>
        <v>3.066666666666667</v>
      </c>
    </row>
    <row r="142" spans="1:4" ht="16.5" thickBot="1">
      <c r="A142" s="140"/>
      <c r="B142" s="92"/>
      <c r="C142" s="143"/>
      <c r="D142" s="149"/>
    </row>
    <row r="143" spans="1:4" ht="30">
      <c r="A143" s="359">
        <v>15</v>
      </c>
      <c r="B143" s="88" t="s">
        <v>177</v>
      </c>
      <c r="C143" s="117" t="s">
        <v>97</v>
      </c>
      <c r="D143" s="128">
        <v>4</v>
      </c>
    </row>
    <row r="144" spans="1:4" ht="15">
      <c r="A144" s="360"/>
      <c r="B144" s="89" t="s">
        <v>177</v>
      </c>
      <c r="C144" s="116" t="s">
        <v>98</v>
      </c>
      <c r="D144" s="129">
        <v>4</v>
      </c>
    </row>
    <row r="145" spans="1:4" ht="30">
      <c r="A145" s="360"/>
      <c r="B145" s="89" t="s">
        <v>177</v>
      </c>
      <c r="C145" s="116" t="s">
        <v>99</v>
      </c>
      <c r="D145" s="129">
        <v>3</v>
      </c>
    </row>
    <row r="146" spans="1:4" ht="15">
      <c r="A146" s="360"/>
      <c r="B146" s="89" t="s">
        <v>177</v>
      </c>
      <c r="C146" s="116" t="s">
        <v>100</v>
      </c>
      <c r="D146" s="129">
        <v>4</v>
      </c>
    </row>
    <row r="147" spans="1:4" ht="15">
      <c r="A147" s="360"/>
      <c r="B147" s="89" t="s">
        <v>177</v>
      </c>
      <c r="C147" s="116" t="s">
        <v>101</v>
      </c>
      <c r="D147" s="129">
        <v>4</v>
      </c>
    </row>
    <row r="148" spans="1:4" ht="15">
      <c r="A148" s="360"/>
      <c r="B148" s="89" t="s">
        <v>177</v>
      </c>
      <c r="C148" s="116" t="s">
        <v>102</v>
      </c>
      <c r="D148" s="129">
        <v>3</v>
      </c>
    </row>
    <row r="149" spans="1:4" ht="15">
      <c r="A149" s="360"/>
      <c r="B149" s="89" t="s">
        <v>177</v>
      </c>
      <c r="C149" s="116" t="s">
        <v>103</v>
      </c>
      <c r="D149" s="119">
        <v>4</v>
      </c>
    </row>
    <row r="150" spans="1:4" ht="15">
      <c r="A150" s="360"/>
      <c r="B150" s="89" t="s">
        <v>177</v>
      </c>
      <c r="C150" s="116" t="s">
        <v>104</v>
      </c>
      <c r="D150" s="119">
        <v>3</v>
      </c>
    </row>
    <row r="151" spans="1:4" ht="15">
      <c r="A151" s="360"/>
      <c r="B151" s="89" t="s">
        <v>177</v>
      </c>
      <c r="C151" s="116" t="s">
        <v>105</v>
      </c>
      <c r="D151" s="119">
        <v>3</v>
      </c>
    </row>
    <row r="152" spans="1:4" ht="15">
      <c r="A152" s="360"/>
      <c r="B152" s="89" t="s">
        <v>177</v>
      </c>
      <c r="C152" s="116" t="s">
        <v>106</v>
      </c>
      <c r="D152" s="119">
        <v>3</v>
      </c>
    </row>
    <row r="153" spans="1:4" ht="30">
      <c r="A153" s="360"/>
      <c r="B153" s="89" t="s">
        <v>177</v>
      </c>
      <c r="C153" s="116" t="s">
        <v>107</v>
      </c>
      <c r="D153" s="119">
        <v>4</v>
      </c>
    </row>
    <row r="154" spans="1:4" ht="15">
      <c r="A154" s="360"/>
      <c r="B154" s="89" t="s">
        <v>177</v>
      </c>
      <c r="C154" s="116" t="s">
        <v>108</v>
      </c>
      <c r="D154" s="119">
        <v>3</v>
      </c>
    </row>
    <row r="155" spans="1:4" ht="15.75" thickBot="1">
      <c r="A155" s="361"/>
      <c r="B155" s="90" t="s">
        <v>177</v>
      </c>
      <c r="C155" s="141" t="s">
        <v>109</v>
      </c>
      <c r="D155" s="146">
        <v>4</v>
      </c>
    </row>
    <row r="156" spans="1:4" ht="16.5" thickBot="1">
      <c r="A156" s="142"/>
      <c r="B156" s="91"/>
      <c r="C156" s="144" t="s">
        <v>31</v>
      </c>
      <c r="D156" s="147">
        <f>AVERAGE(D143:D155)</f>
        <v>3.5384615384615383</v>
      </c>
    </row>
    <row r="157" spans="1:4" ht="16.5" thickBot="1">
      <c r="A157" s="140"/>
      <c r="B157" s="92"/>
      <c r="C157" s="143"/>
      <c r="D157" s="145"/>
    </row>
    <row r="158" spans="1:4" ht="15.75" customHeight="1">
      <c r="A158" s="359">
        <v>16</v>
      </c>
      <c r="B158" s="88" t="s">
        <v>180</v>
      </c>
      <c r="C158" s="117" t="s">
        <v>83</v>
      </c>
      <c r="D158" s="128">
        <v>2</v>
      </c>
    </row>
    <row r="159" spans="1:4" ht="15">
      <c r="A159" s="360"/>
      <c r="B159" s="86" t="s">
        <v>180</v>
      </c>
      <c r="C159" s="116" t="s">
        <v>84</v>
      </c>
      <c r="D159" s="129">
        <v>3</v>
      </c>
    </row>
    <row r="160" spans="1:4" ht="16.5" customHeight="1">
      <c r="A160" s="360"/>
      <c r="B160" s="160" t="s">
        <v>180</v>
      </c>
      <c r="C160" s="116" t="s">
        <v>85</v>
      </c>
      <c r="D160" s="129">
        <v>3</v>
      </c>
    </row>
    <row r="161" spans="1:4" ht="15">
      <c r="A161" s="360"/>
      <c r="B161" s="86" t="s">
        <v>180</v>
      </c>
      <c r="C161" s="116" t="s">
        <v>86</v>
      </c>
      <c r="D161" s="129">
        <v>2</v>
      </c>
    </row>
    <row r="162" spans="1:4" ht="30">
      <c r="A162" s="360"/>
      <c r="B162" s="86" t="s">
        <v>180</v>
      </c>
      <c r="C162" s="116" t="s">
        <v>87</v>
      </c>
      <c r="D162" s="129">
        <v>2</v>
      </c>
    </row>
    <row r="163" spans="1:4" ht="30.75" thickBot="1">
      <c r="A163" s="360"/>
      <c r="B163" s="157" t="s">
        <v>180</v>
      </c>
      <c r="C163" s="141" t="s">
        <v>88</v>
      </c>
      <c r="D163" s="158">
        <v>3</v>
      </c>
    </row>
    <row r="164" spans="1:4" ht="16.5" thickBot="1">
      <c r="A164" s="142"/>
      <c r="B164" s="91"/>
      <c r="C164" s="144" t="s">
        <v>31</v>
      </c>
      <c r="D164" s="159">
        <f>AVERAGE(D158:D163)</f>
        <v>2.5</v>
      </c>
    </row>
    <row r="165" spans="1:4" ht="16.5" thickBot="1">
      <c r="A165" s="140"/>
      <c r="B165" s="92"/>
      <c r="C165" s="143"/>
      <c r="D165" s="156"/>
    </row>
    <row r="166" spans="1:4" ht="15.75" customHeight="1">
      <c r="A166" s="359">
        <v>17</v>
      </c>
      <c r="B166" s="88" t="s">
        <v>182</v>
      </c>
      <c r="C166" s="117" t="s">
        <v>156</v>
      </c>
      <c r="D166" s="106">
        <v>2</v>
      </c>
    </row>
    <row r="167" spans="1:4" ht="15.75" customHeight="1">
      <c r="A167" s="360"/>
      <c r="B167" s="89" t="s">
        <v>182</v>
      </c>
      <c r="C167" s="116" t="s">
        <v>157</v>
      </c>
      <c r="D167" s="108">
        <v>3</v>
      </c>
    </row>
    <row r="168" spans="1:4" ht="15.75" thickBot="1">
      <c r="A168" s="360"/>
      <c r="B168" s="90" t="s">
        <v>182</v>
      </c>
      <c r="C168" s="141" t="s">
        <v>207</v>
      </c>
      <c r="D168" s="110">
        <v>3</v>
      </c>
    </row>
    <row r="169" spans="1:4" ht="16.5" thickBot="1">
      <c r="A169" s="142"/>
      <c r="B169" s="91"/>
      <c r="C169" s="144" t="s">
        <v>31</v>
      </c>
      <c r="D169" s="112">
        <f>AVERAGE(D166:D168)</f>
        <v>2.6666666666666665</v>
      </c>
    </row>
    <row r="170" spans="1:4" ht="16.5" thickBot="1">
      <c r="A170" s="140"/>
      <c r="B170" s="92"/>
      <c r="C170" s="143"/>
      <c r="D170" s="114"/>
    </row>
    <row r="171" spans="1:4" ht="15.75">
      <c r="A171" s="155">
        <v>18</v>
      </c>
      <c r="B171" s="88" t="s">
        <v>176</v>
      </c>
      <c r="C171" s="117" t="s">
        <v>208</v>
      </c>
      <c r="D171" s="106">
        <v>3</v>
      </c>
    </row>
    <row r="172" spans="1:4" ht="15">
      <c r="A172" s="81"/>
      <c r="B172" s="89" t="s">
        <v>176</v>
      </c>
      <c r="C172" s="116" t="s">
        <v>130</v>
      </c>
      <c r="D172" s="108">
        <v>3</v>
      </c>
    </row>
    <row r="173" spans="1:4" ht="15">
      <c r="A173" s="81"/>
      <c r="B173" s="89" t="s">
        <v>176</v>
      </c>
      <c r="C173" s="116" t="s">
        <v>209</v>
      </c>
      <c r="D173" s="108">
        <v>3</v>
      </c>
    </row>
    <row r="174" spans="1:4" ht="15">
      <c r="A174" s="81"/>
      <c r="B174" s="89" t="s">
        <v>176</v>
      </c>
      <c r="C174" s="116" t="s">
        <v>210</v>
      </c>
      <c r="D174" s="108">
        <v>2</v>
      </c>
    </row>
    <row r="175" spans="1:4" ht="15">
      <c r="A175" s="81"/>
      <c r="B175" s="89" t="s">
        <v>176</v>
      </c>
      <c r="C175" s="116" t="s">
        <v>131</v>
      </c>
      <c r="D175" s="108">
        <v>3</v>
      </c>
    </row>
    <row r="176" spans="1:4" ht="15.75" thickBot="1">
      <c r="A176" s="82"/>
      <c r="B176" s="90" t="s">
        <v>176</v>
      </c>
      <c r="C176" s="141" t="s">
        <v>67</v>
      </c>
      <c r="D176" s="110">
        <v>3</v>
      </c>
    </row>
    <row r="177" spans="1:4" ht="16.5" thickBot="1">
      <c r="A177" s="142"/>
      <c r="B177" s="91"/>
      <c r="C177" s="144" t="s">
        <v>31</v>
      </c>
      <c r="D177" s="112">
        <f>AVERAGE(D171)</f>
        <v>3</v>
      </c>
    </row>
    <row r="178" spans="1:4" ht="16.5" thickBot="1">
      <c r="A178" s="140"/>
      <c r="B178" s="92"/>
      <c r="C178" s="143"/>
      <c r="D178" s="114"/>
    </row>
    <row r="179" spans="1:4" ht="15.75" customHeight="1">
      <c r="A179" s="359">
        <v>19</v>
      </c>
      <c r="B179" s="88" t="s">
        <v>13</v>
      </c>
      <c r="C179" s="117" t="s">
        <v>62</v>
      </c>
      <c r="D179" s="106">
        <v>3</v>
      </c>
    </row>
    <row r="180" spans="1:4" ht="15">
      <c r="A180" s="360"/>
      <c r="B180" s="89" t="s">
        <v>13</v>
      </c>
      <c r="C180" s="116" t="s">
        <v>63</v>
      </c>
      <c r="D180" s="108">
        <v>3</v>
      </c>
    </row>
    <row r="181" spans="1:4" ht="15">
      <c r="A181" s="360"/>
      <c r="B181" s="89" t="s">
        <v>13</v>
      </c>
      <c r="C181" s="116" t="s">
        <v>64</v>
      </c>
      <c r="D181" s="108">
        <v>2</v>
      </c>
    </row>
    <row r="182" spans="1:4" ht="15">
      <c r="A182" s="360"/>
      <c r="B182" s="89" t="s">
        <v>13</v>
      </c>
      <c r="C182" s="116" t="s">
        <v>65</v>
      </c>
      <c r="D182" s="108">
        <v>3</v>
      </c>
    </row>
    <row r="183" spans="1:4" ht="15">
      <c r="A183" s="360"/>
      <c r="B183" s="89" t="s">
        <v>13</v>
      </c>
      <c r="C183" s="116" t="s">
        <v>66</v>
      </c>
      <c r="D183" s="108">
        <v>2</v>
      </c>
    </row>
    <row r="184" spans="1:4" ht="15.75" thickBot="1">
      <c r="A184" s="360"/>
      <c r="B184" s="90" t="s">
        <v>13</v>
      </c>
      <c r="C184" s="141" t="s">
        <v>67</v>
      </c>
      <c r="D184" s="110">
        <v>2</v>
      </c>
    </row>
    <row r="185" spans="1:4" ht="16.5" thickBot="1">
      <c r="A185" s="142"/>
      <c r="B185" s="91"/>
      <c r="C185" s="144" t="s">
        <v>31</v>
      </c>
      <c r="D185" s="112">
        <f>AVERAGE(D179:D184)</f>
        <v>2.5</v>
      </c>
    </row>
    <row r="186" spans="1:4" ht="16.5" thickBot="1">
      <c r="A186" s="140"/>
      <c r="B186" s="92"/>
      <c r="C186" s="143"/>
      <c r="D186" s="114"/>
    </row>
    <row r="187" spans="1:4" ht="15.75" customHeight="1">
      <c r="A187" s="359">
        <v>20</v>
      </c>
      <c r="B187" s="88" t="s">
        <v>158</v>
      </c>
      <c r="C187" s="117" t="s">
        <v>159</v>
      </c>
      <c r="D187" s="118">
        <v>2</v>
      </c>
    </row>
    <row r="188" spans="1:4" ht="15">
      <c r="A188" s="360"/>
      <c r="B188" s="89" t="s">
        <v>158</v>
      </c>
      <c r="C188" s="116" t="s">
        <v>160</v>
      </c>
      <c r="D188" s="119">
        <v>3</v>
      </c>
    </row>
    <row r="189" spans="1:4" ht="15">
      <c r="A189" s="360"/>
      <c r="B189" s="89" t="s">
        <v>158</v>
      </c>
      <c r="C189" s="116" t="s">
        <v>161</v>
      </c>
      <c r="D189" s="119">
        <v>1</v>
      </c>
    </row>
    <row r="190" spans="1:4" ht="15">
      <c r="A190" s="360"/>
      <c r="B190" s="89" t="s">
        <v>158</v>
      </c>
      <c r="C190" s="116" t="s">
        <v>162</v>
      </c>
      <c r="D190" s="119">
        <v>2</v>
      </c>
    </row>
    <row r="191" spans="1:4" ht="15.75" thickBot="1">
      <c r="A191" s="361"/>
      <c r="B191" s="90" t="s">
        <v>158</v>
      </c>
      <c r="C191" s="141" t="s">
        <v>163</v>
      </c>
      <c r="D191" s="146">
        <v>2</v>
      </c>
    </row>
    <row r="192" spans="1:4" ht="16.5" thickBot="1">
      <c r="A192" s="83"/>
      <c r="B192" s="91"/>
      <c r="C192" s="144" t="s">
        <v>31</v>
      </c>
      <c r="D192" s="112">
        <f>AVERAGE(D187:D191)</f>
        <v>2</v>
      </c>
    </row>
    <row r="193" spans="1:4" ht="16.5" thickBot="1">
      <c r="A193" s="84"/>
      <c r="B193" s="92"/>
      <c r="C193" s="143"/>
      <c r="D193" s="161"/>
    </row>
    <row r="194" spans="1:4" ht="30">
      <c r="A194" s="362">
        <v>21</v>
      </c>
      <c r="B194" s="95" t="s">
        <v>211</v>
      </c>
      <c r="C194" s="131" t="s">
        <v>147</v>
      </c>
      <c r="D194" s="132">
        <v>3</v>
      </c>
    </row>
    <row r="195" spans="1:4" ht="30">
      <c r="A195" s="363"/>
      <c r="B195" s="96" t="s">
        <v>211</v>
      </c>
      <c r="C195" s="133" t="s">
        <v>148</v>
      </c>
      <c r="D195" s="134">
        <v>3</v>
      </c>
    </row>
    <row r="196" spans="1:4" ht="30">
      <c r="A196" s="363"/>
      <c r="B196" s="96" t="s">
        <v>211</v>
      </c>
      <c r="C196" s="133" t="s">
        <v>149</v>
      </c>
      <c r="D196" s="134">
        <v>3</v>
      </c>
    </row>
    <row r="197" spans="1:4" ht="30">
      <c r="A197" s="363"/>
      <c r="B197" s="96" t="s">
        <v>211</v>
      </c>
      <c r="C197" s="133" t="s">
        <v>150</v>
      </c>
      <c r="D197" s="134">
        <v>3</v>
      </c>
    </row>
    <row r="198" spans="1:4" ht="30">
      <c r="A198" s="363"/>
      <c r="B198" s="96" t="s">
        <v>211</v>
      </c>
      <c r="C198" s="133" t="s">
        <v>66</v>
      </c>
      <c r="D198" s="134">
        <v>3</v>
      </c>
    </row>
    <row r="199" spans="1:4" ht="30">
      <c r="A199" s="363"/>
      <c r="B199" s="96" t="s">
        <v>211</v>
      </c>
      <c r="C199" s="133" t="s">
        <v>151</v>
      </c>
      <c r="D199" s="134">
        <v>2</v>
      </c>
    </row>
    <row r="200" spans="1:4" ht="30">
      <c r="A200" s="363"/>
      <c r="B200" s="96" t="s">
        <v>211</v>
      </c>
      <c r="C200" s="133" t="s">
        <v>152</v>
      </c>
      <c r="D200" s="134">
        <v>3</v>
      </c>
    </row>
    <row r="201" spans="1:4" ht="30">
      <c r="A201" s="363"/>
      <c r="B201" s="96" t="s">
        <v>211</v>
      </c>
      <c r="C201" s="133" t="s">
        <v>212</v>
      </c>
      <c r="D201" s="134">
        <v>3</v>
      </c>
    </row>
    <row r="202" spans="1:4" ht="30">
      <c r="A202" s="363"/>
      <c r="B202" s="96" t="s">
        <v>211</v>
      </c>
      <c r="C202" s="133" t="s">
        <v>153</v>
      </c>
      <c r="D202" s="134">
        <v>3</v>
      </c>
    </row>
    <row r="203" spans="1:4" ht="30">
      <c r="A203" s="363"/>
      <c r="B203" s="96" t="s">
        <v>211</v>
      </c>
      <c r="C203" s="133" t="s">
        <v>154</v>
      </c>
      <c r="D203" s="134">
        <v>3</v>
      </c>
    </row>
    <row r="204" spans="1:4" ht="30.75" thickBot="1">
      <c r="A204" s="364"/>
      <c r="B204" s="97" t="s">
        <v>211</v>
      </c>
      <c r="C204" s="135" t="s">
        <v>155</v>
      </c>
      <c r="D204" s="136">
        <v>3</v>
      </c>
    </row>
    <row r="205" spans="1:4" ht="16.5" thickBot="1">
      <c r="A205" s="85"/>
      <c r="B205" s="98"/>
      <c r="C205" s="137" t="s">
        <v>31</v>
      </c>
      <c r="D205" s="130">
        <f>AVERAGE(D194:D204)</f>
        <v>2.909090909090909</v>
      </c>
    </row>
    <row r="206" spans="1:4" ht="16.5" thickBot="1">
      <c r="A206" s="164"/>
      <c r="B206" s="162"/>
      <c r="C206" s="163"/>
      <c r="D206" s="161"/>
    </row>
    <row r="207" spans="1:4" s="68" customFormat="1" ht="15">
      <c r="A207" s="365">
        <v>22</v>
      </c>
      <c r="B207" s="99" t="s">
        <v>215</v>
      </c>
      <c r="C207" s="115" t="s">
        <v>127</v>
      </c>
      <c r="D207" s="138">
        <v>2</v>
      </c>
    </row>
    <row r="208" spans="1:4" s="68" customFormat="1" ht="15">
      <c r="A208" s="366"/>
      <c r="B208" s="100" t="s">
        <v>215</v>
      </c>
      <c r="C208" s="127" t="s">
        <v>128</v>
      </c>
      <c r="D208" s="139">
        <v>3</v>
      </c>
    </row>
    <row r="209" spans="1:4" s="68" customFormat="1" ht="15.75" thickBot="1">
      <c r="A209" s="366"/>
      <c r="B209" s="165" t="s">
        <v>215</v>
      </c>
      <c r="C209" s="153" t="s">
        <v>129</v>
      </c>
      <c r="D209" s="166">
        <v>2</v>
      </c>
    </row>
    <row r="210" spans="1:4" s="68" customFormat="1" ht="16.5" thickBot="1">
      <c r="A210" s="167"/>
      <c r="B210" s="168"/>
      <c r="C210" s="144" t="s">
        <v>31</v>
      </c>
      <c r="D210" s="169">
        <f>AVERAGE(D207:D209)</f>
        <v>2.3333333333333335</v>
      </c>
    </row>
    <row r="211" spans="2:3" s="69" customFormat="1" ht="15">
      <c r="B211" s="101"/>
      <c r="C211" s="70"/>
    </row>
    <row r="212" spans="2:3" s="69" customFormat="1" ht="15">
      <c r="B212" s="101"/>
      <c r="C212" s="70"/>
    </row>
    <row r="213" spans="2:3" s="69" customFormat="1" ht="15">
      <c r="B213" s="101"/>
      <c r="C213" s="70"/>
    </row>
    <row r="214" spans="2:3" s="69" customFormat="1" ht="15">
      <c r="B214" s="101"/>
      <c r="C214" s="70"/>
    </row>
    <row r="215" spans="2:3" s="69" customFormat="1" ht="15">
      <c r="B215" s="101"/>
      <c r="C215" s="70"/>
    </row>
    <row r="216" spans="2:3" s="69" customFormat="1" ht="15">
      <c r="B216" s="101"/>
      <c r="C216" s="70"/>
    </row>
    <row r="217" spans="2:3" s="69" customFormat="1" ht="15">
      <c r="B217" s="101"/>
      <c r="C217" s="70"/>
    </row>
    <row r="218" spans="2:3" s="69" customFormat="1" ht="15">
      <c r="B218" s="101"/>
      <c r="C218" s="70"/>
    </row>
    <row r="219" spans="2:3" s="69" customFormat="1" ht="15">
      <c r="B219" s="101"/>
      <c r="C219" s="70"/>
    </row>
    <row r="220" spans="2:3" s="69" customFormat="1" ht="15">
      <c r="B220" s="101"/>
      <c r="C220" s="70"/>
    </row>
    <row r="221" spans="2:3" s="69" customFormat="1" ht="15">
      <c r="B221" s="101"/>
      <c r="C221" s="70"/>
    </row>
    <row r="222" spans="2:3" s="69" customFormat="1" ht="15">
      <c r="B222" s="101"/>
      <c r="C222" s="70"/>
    </row>
    <row r="223" spans="2:3" s="69" customFormat="1" ht="15">
      <c r="B223" s="101"/>
      <c r="C223" s="70"/>
    </row>
    <row r="224" spans="2:3" s="69" customFormat="1" ht="15">
      <c r="B224" s="101"/>
      <c r="C224" s="70"/>
    </row>
    <row r="225" spans="2:3" s="69" customFormat="1" ht="15">
      <c r="B225" s="101"/>
      <c r="C225" s="70"/>
    </row>
    <row r="226" spans="2:3" s="69" customFormat="1" ht="15">
      <c r="B226" s="101"/>
      <c r="C226" s="70"/>
    </row>
    <row r="227" spans="2:3" s="69" customFormat="1" ht="15">
      <c r="B227" s="101"/>
      <c r="C227" s="70"/>
    </row>
    <row r="228" spans="2:3" s="69" customFormat="1" ht="15">
      <c r="B228" s="101"/>
      <c r="C228" s="70"/>
    </row>
    <row r="229" spans="2:3" s="69" customFormat="1" ht="15">
      <c r="B229" s="101"/>
      <c r="C229" s="70"/>
    </row>
    <row r="230" spans="2:3" s="69" customFormat="1" ht="15">
      <c r="B230" s="101"/>
      <c r="C230" s="70"/>
    </row>
    <row r="231" spans="2:3" s="69" customFormat="1" ht="15">
      <c r="B231" s="101"/>
      <c r="C231" s="70"/>
    </row>
    <row r="232" spans="2:3" s="69" customFormat="1" ht="15">
      <c r="B232" s="101"/>
      <c r="C232" s="70"/>
    </row>
    <row r="233" spans="2:3" s="69" customFormat="1" ht="15">
      <c r="B233" s="101"/>
      <c r="C233" s="70"/>
    </row>
    <row r="234" spans="2:3" s="69" customFormat="1" ht="15">
      <c r="B234" s="101"/>
      <c r="C234" s="70"/>
    </row>
    <row r="235" spans="2:3" s="69" customFormat="1" ht="15">
      <c r="B235" s="101"/>
      <c r="C235" s="70"/>
    </row>
    <row r="236" spans="2:3" s="69" customFormat="1" ht="15">
      <c r="B236" s="101"/>
      <c r="C236" s="70"/>
    </row>
    <row r="237" spans="2:3" s="69" customFormat="1" ht="15">
      <c r="B237" s="101"/>
      <c r="C237" s="70"/>
    </row>
    <row r="238" spans="2:3" s="69" customFormat="1" ht="15">
      <c r="B238" s="101"/>
      <c r="C238" s="70"/>
    </row>
    <row r="239" spans="2:3" s="69" customFormat="1" ht="15">
      <c r="B239" s="101"/>
      <c r="C239" s="70"/>
    </row>
    <row r="240" spans="2:3" s="69" customFormat="1" ht="15">
      <c r="B240" s="101"/>
      <c r="C240" s="70"/>
    </row>
    <row r="241" spans="2:3" s="69" customFormat="1" ht="15">
      <c r="B241" s="101"/>
      <c r="C241" s="70"/>
    </row>
    <row r="242" spans="2:3" s="69" customFormat="1" ht="15">
      <c r="B242" s="101"/>
      <c r="C242" s="70"/>
    </row>
    <row r="243" spans="2:3" s="69" customFormat="1" ht="15">
      <c r="B243" s="101"/>
      <c r="C243" s="70"/>
    </row>
    <row r="244" spans="2:3" s="69" customFormat="1" ht="15">
      <c r="B244" s="101"/>
      <c r="C244" s="70"/>
    </row>
    <row r="245" spans="2:3" s="69" customFormat="1" ht="15">
      <c r="B245" s="101"/>
      <c r="C245" s="70"/>
    </row>
    <row r="246" spans="2:3" s="69" customFormat="1" ht="15">
      <c r="B246" s="101"/>
      <c r="C246" s="70"/>
    </row>
    <row r="247" spans="2:3" s="69" customFormat="1" ht="15">
      <c r="B247" s="101"/>
      <c r="C247" s="70"/>
    </row>
    <row r="248" s="69" customFormat="1" ht="12.75">
      <c r="B248" s="102"/>
    </row>
    <row r="249" s="69" customFormat="1" ht="12.75">
      <c r="B249" s="102"/>
    </row>
    <row r="250" s="69" customFormat="1" ht="12.75">
      <c r="B250" s="102"/>
    </row>
    <row r="251" s="69" customFormat="1" ht="12.75">
      <c r="B251" s="102"/>
    </row>
    <row r="252" s="69" customFormat="1" ht="12.75">
      <c r="B252" s="102"/>
    </row>
    <row r="253" s="69" customFormat="1" ht="12.75">
      <c r="B253" s="102"/>
    </row>
    <row r="254" s="69" customFormat="1" ht="12.75">
      <c r="B254" s="102"/>
    </row>
    <row r="255" s="69" customFormat="1" ht="12.75">
      <c r="B255" s="102"/>
    </row>
    <row r="256" s="69" customFormat="1" ht="12.75">
      <c r="B256" s="102"/>
    </row>
    <row r="257" s="69" customFormat="1" ht="12.75">
      <c r="B257" s="102"/>
    </row>
    <row r="258" s="69" customFormat="1" ht="12.75">
      <c r="B258" s="102"/>
    </row>
    <row r="259" s="69" customFormat="1" ht="12.75">
      <c r="B259" s="102"/>
    </row>
    <row r="260" s="69" customFormat="1" ht="12.75">
      <c r="B260" s="102"/>
    </row>
    <row r="261" s="69" customFormat="1" ht="12.75">
      <c r="B261" s="102"/>
    </row>
    <row r="262" s="69" customFormat="1" ht="12.75">
      <c r="B262" s="102"/>
    </row>
    <row r="263" s="69" customFormat="1" ht="12.75">
      <c r="B263" s="102"/>
    </row>
    <row r="264" s="69" customFormat="1" ht="12.75">
      <c r="B264" s="102"/>
    </row>
    <row r="265" s="69" customFormat="1" ht="12.75">
      <c r="B265" s="102"/>
    </row>
    <row r="266" s="69" customFormat="1" ht="12.75">
      <c r="B266" s="102"/>
    </row>
    <row r="267" s="69" customFormat="1" ht="12.75">
      <c r="B267" s="102"/>
    </row>
    <row r="268" s="69" customFormat="1" ht="12.75">
      <c r="B268" s="102"/>
    </row>
    <row r="269" s="69" customFormat="1" ht="12.75">
      <c r="B269" s="102"/>
    </row>
    <row r="270" s="69" customFormat="1" ht="12.75">
      <c r="B270" s="102"/>
    </row>
    <row r="271" s="69" customFormat="1" ht="12.75">
      <c r="B271" s="102"/>
    </row>
    <row r="272" s="69" customFormat="1" ht="12.75">
      <c r="B272" s="102"/>
    </row>
    <row r="273" s="69" customFormat="1" ht="12.75">
      <c r="B273" s="102"/>
    </row>
    <row r="274" s="69" customFormat="1" ht="12.75">
      <c r="B274" s="102"/>
    </row>
    <row r="275" s="69" customFormat="1" ht="12.75">
      <c r="B275" s="102"/>
    </row>
    <row r="276" s="69" customFormat="1" ht="12.75">
      <c r="B276" s="102"/>
    </row>
    <row r="277" s="69" customFormat="1" ht="12.75">
      <c r="B277" s="102"/>
    </row>
    <row r="278" s="69" customFormat="1" ht="12.75">
      <c r="B278" s="102"/>
    </row>
    <row r="279" s="69" customFormat="1" ht="12.75">
      <c r="B279" s="102"/>
    </row>
    <row r="280" s="69" customFormat="1" ht="12.75">
      <c r="B280" s="102"/>
    </row>
    <row r="281" s="69" customFormat="1" ht="12.75">
      <c r="B281" s="102"/>
    </row>
    <row r="282" s="69" customFormat="1" ht="12.75">
      <c r="B282" s="102"/>
    </row>
    <row r="283" s="69" customFormat="1" ht="12.75">
      <c r="B283" s="102"/>
    </row>
    <row r="284" s="69" customFormat="1" ht="12.75">
      <c r="B284" s="102"/>
    </row>
    <row r="285" s="69" customFormat="1" ht="12.75">
      <c r="B285" s="102"/>
    </row>
    <row r="286" s="69" customFormat="1" ht="12.75">
      <c r="B286" s="102"/>
    </row>
    <row r="287" s="69" customFormat="1" ht="12.75">
      <c r="B287" s="102"/>
    </row>
    <row r="288" s="69" customFormat="1" ht="12.75">
      <c r="B288" s="102"/>
    </row>
    <row r="289" s="69" customFormat="1" ht="12.75">
      <c r="B289" s="102"/>
    </row>
    <row r="290" s="69" customFormat="1" ht="12.75">
      <c r="B290" s="102"/>
    </row>
    <row r="291" s="69" customFormat="1" ht="12.75">
      <c r="B291" s="102"/>
    </row>
    <row r="292" s="69" customFormat="1" ht="12.75">
      <c r="B292" s="102"/>
    </row>
    <row r="293" s="69" customFormat="1" ht="12.75">
      <c r="B293" s="102"/>
    </row>
    <row r="294" s="69" customFormat="1" ht="12.75">
      <c r="B294" s="102"/>
    </row>
  </sheetData>
  <sheetProtection/>
  <mergeCells count="22">
    <mergeCell ref="A207:A209"/>
    <mergeCell ref="A1:D1"/>
    <mergeCell ref="A112:A113"/>
    <mergeCell ref="A116:A123"/>
    <mergeCell ref="A126:A140"/>
    <mergeCell ref="A37:A45"/>
    <mergeCell ref="A4:A9"/>
    <mergeCell ref="A166:A168"/>
    <mergeCell ref="A48:A62"/>
    <mergeCell ref="A65:A68"/>
    <mergeCell ref="A12:A20"/>
    <mergeCell ref="A23:A28"/>
    <mergeCell ref="A31:A34"/>
    <mergeCell ref="A179:A184"/>
    <mergeCell ref="A143:A155"/>
    <mergeCell ref="A158:A163"/>
    <mergeCell ref="A187:A191"/>
    <mergeCell ref="A194:A204"/>
    <mergeCell ref="A71:A80"/>
    <mergeCell ref="A83:A89"/>
    <mergeCell ref="A92:A96"/>
    <mergeCell ref="A99:A109"/>
  </mergeCells>
  <printOptions/>
  <pageMargins left="0.5" right="0.37" top="0.5" bottom="0.5" header="0.33" footer="0.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" sqref="D1"/>
    </sheetView>
  </sheetViews>
  <sheetFormatPr defaultColWidth="9.140625" defaultRowHeight="12.75"/>
  <cols>
    <col min="1" max="1" width="36.140625" style="0" customWidth="1"/>
    <col min="2" max="2" width="9.7109375" style="0" customWidth="1"/>
    <col min="4" max="4" width="7.421875" style="0" customWidth="1"/>
    <col min="5" max="5" width="8.7109375" style="0" customWidth="1"/>
  </cols>
  <sheetData>
    <row r="1" spans="1:3" ht="18">
      <c r="A1" s="285" t="s">
        <v>285</v>
      </c>
      <c r="B1" s="286"/>
      <c r="C1" s="286"/>
    </row>
    <row r="2" ht="13.5" thickBot="1"/>
    <row r="3" spans="1:5" s="290" customFormat="1" ht="29.25" customHeight="1" thickBot="1">
      <c r="A3" s="287" t="s">
        <v>280</v>
      </c>
      <c r="B3" s="288" t="s">
        <v>231</v>
      </c>
      <c r="C3" s="289" t="s">
        <v>281</v>
      </c>
      <c r="D3" s="288" t="s">
        <v>288</v>
      </c>
      <c r="E3" s="289" t="s">
        <v>225</v>
      </c>
    </row>
    <row r="4" spans="1:5" ht="12.75">
      <c r="A4" s="291" t="s">
        <v>165</v>
      </c>
      <c r="B4" s="292">
        <v>15</v>
      </c>
      <c r="C4" s="293">
        <v>20</v>
      </c>
      <c r="D4" s="292"/>
      <c r="E4" s="293"/>
    </row>
    <row r="5" spans="1:5" ht="12.75">
      <c r="A5" s="294" t="s">
        <v>166</v>
      </c>
      <c r="B5" s="295">
        <v>10</v>
      </c>
      <c r="C5" s="296">
        <v>10</v>
      </c>
      <c r="D5" s="295"/>
      <c r="E5" s="296"/>
    </row>
    <row r="6" spans="1:5" ht="12.75">
      <c r="A6" s="297" t="s">
        <v>167</v>
      </c>
      <c r="B6" s="295"/>
      <c r="C6" s="296">
        <v>8</v>
      </c>
      <c r="D6" s="295"/>
      <c r="E6" s="296"/>
    </row>
    <row r="7" spans="1:5" ht="12.75">
      <c r="A7" s="298" t="s">
        <v>168</v>
      </c>
      <c r="B7" s="295">
        <v>10</v>
      </c>
      <c r="C7" s="296">
        <v>0</v>
      </c>
      <c r="D7" s="295">
        <v>15</v>
      </c>
      <c r="E7" s="296"/>
    </row>
    <row r="8" spans="1:5" ht="12.75">
      <c r="A8" s="294" t="s">
        <v>169</v>
      </c>
      <c r="B8" s="299">
        <v>20</v>
      </c>
      <c r="C8" s="296">
        <v>10</v>
      </c>
      <c r="D8" s="295">
        <v>30</v>
      </c>
      <c r="E8" s="296"/>
    </row>
    <row r="9" spans="1:5" ht="12.75">
      <c r="A9" s="294" t="s">
        <v>170</v>
      </c>
      <c r="B9" s="295"/>
      <c r="C9" s="296">
        <v>8</v>
      </c>
      <c r="D9" s="295"/>
      <c r="E9" s="296"/>
    </row>
    <row r="10" spans="1:5" ht="12.75">
      <c r="A10" s="294" t="s">
        <v>171</v>
      </c>
      <c r="B10" s="295"/>
      <c r="C10" s="296"/>
      <c r="D10" s="295"/>
      <c r="E10" s="296"/>
    </row>
    <row r="11" spans="1:5" ht="12.75">
      <c r="A11" s="294" t="s">
        <v>172</v>
      </c>
      <c r="B11" s="295"/>
      <c r="C11" s="296"/>
      <c r="D11" s="295"/>
      <c r="E11" s="296"/>
    </row>
    <row r="12" spans="1:5" ht="12.75">
      <c r="A12" s="294" t="s">
        <v>89</v>
      </c>
      <c r="B12" s="295"/>
      <c r="C12" s="296">
        <v>12</v>
      </c>
      <c r="D12" s="295"/>
      <c r="E12" s="296"/>
    </row>
    <row r="13" spans="1:5" ht="12.75">
      <c r="A13" s="294" t="s">
        <v>173</v>
      </c>
      <c r="B13" s="295">
        <v>10</v>
      </c>
      <c r="C13" s="296"/>
      <c r="D13" s="295"/>
      <c r="E13" s="296"/>
    </row>
    <row r="14" spans="1:5" ht="12.75">
      <c r="A14" s="294" t="s">
        <v>174</v>
      </c>
      <c r="B14" s="295"/>
      <c r="C14" s="296">
        <v>10</v>
      </c>
      <c r="D14" s="295"/>
      <c r="E14" s="296"/>
    </row>
    <row r="15" spans="1:5" ht="12.75">
      <c r="A15" s="294" t="s">
        <v>48</v>
      </c>
      <c r="B15" s="295"/>
      <c r="C15" s="296"/>
      <c r="D15" s="295"/>
      <c r="E15" s="296"/>
    </row>
    <row r="16" spans="1:5" ht="12.75">
      <c r="A16" s="294" t="s">
        <v>12</v>
      </c>
      <c r="B16" s="295">
        <v>10</v>
      </c>
      <c r="C16" s="296">
        <v>0</v>
      </c>
      <c r="D16" s="295">
        <v>14</v>
      </c>
      <c r="E16" s="296"/>
    </row>
    <row r="17" spans="1:5" ht="12.75">
      <c r="A17" s="294" t="s">
        <v>15</v>
      </c>
      <c r="B17" s="299"/>
      <c r="C17" s="296">
        <v>8</v>
      </c>
      <c r="D17" s="295"/>
      <c r="E17" s="296"/>
    </row>
    <row r="18" spans="1:5" ht="12.75">
      <c r="A18" s="294" t="s">
        <v>175</v>
      </c>
      <c r="B18" s="295">
        <v>15</v>
      </c>
      <c r="C18" s="296">
        <v>0</v>
      </c>
      <c r="D18" s="295">
        <v>15</v>
      </c>
      <c r="E18" s="296"/>
    </row>
    <row r="19" spans="1:5" ht="12.75">
      <c r="A19" s="294" t="s">
        <v>118</v>
      </c>
      <c r="B19" s="295"/>
      <c r="C19" s="296"/>
      <c r="D19" s="295"/>
      <c r="E19" s="296"/>
    </row>
    <row r="20" spans="1:5" ht="12.75">
      <c r="A20" s="294" t="s">
        <v>11</v>
      </c>
      <c r="B20" s="295">
        <v>20</v>
      </c>
      <c r="C20" s="296">
        <v>10</v>
      </c>
      <c r="D20" s="295"/>
      <c r="E20" s="296"/>
    </row>
    <row r="21" spans="1:5" ht="12.75">
      <c r="A21" s="298" t="s">
        <v>238</v>
      </c>
      <c r="B21" s="295"/>
      <c r="C21" s="296">
        <v>30</v>
      </c>
      <c r="D21" s="295"/>
      <c r="E21" s="296"/>
    </row>
    <row r="22" spans="1:5" ht="12.75">
      <c r="A22" s="297" t="s">
        <v>176</v>
      </c>
      <c r="B22" s="295">
        <v>10</v>
      </c>
      <c r="C22" s="296">
        <v>10</v>
      </c>
      <c r="D22" s="295"/>
      <c r="E22" s="296"/>
    </row>
    <row r="23" spans="1:5" ht="12.75">
      <c r="A23" s="294" t="s">
        <v>177</v>
      </c>
      <c r="B23" s="295">
        <v>24</v>
      </c>
      <c r="C23" s="296"/>
      <c r="D23" s="295"/>
      <c r="E23" s="296"/>
    </row>
    <row r="24" spans="1:5" ht="12.75">
      <c r="A24" s="298" t="s">
        <v>284</v>
      </c>
      <c r="B24" s="295">
        <v>10</v>
      </c>
      <c r="C24" s="296"/>
      <c r="D24" s="295"/>
      <c r="E24" s="296"/>
    </row>
    <row r="25" spans="1:5" ht="12.75">
      <c r="A25" s="294" t="s">
        <v>178</v>
      </c>
      <c r="B25" s="295"/>
      <c r="C25" s="296"/>
      <c r="D25" s="295"/>
      <c r="E25" s="296"/>
    </row>
    <row r="26" spans="1:5" ht="12.75">
      <c r="A26" s="294" t="s">
        <v>179</v>
      </c>
      <c r="B26" s="295"/>
      <c r="C26" s="296"/>
      <c r="D26" s="295"/>
      <c r="E26" s="296"/>
    </row>
    <row r="27" spans="1:5" ht="12.75">
      <c r="A27" s="294" t="s">
        <v>180</v>
      </c>
      <c r="B27" s="295">
        <v>5</v>
      </c>
      <c r="C27" s="296"/>
      <c r="D27" s="295">
        <v>7</v>
      </c>
      <c r="E27" s="296"/>
    </row>
    <row r="28" spans="1:5" ht="12.75">
      <c r="A28" s="298" t="s">
        <v>181</v>
      </c>
      <c r="B28" s="299"/>
      <c r="C28" s="296"/>
      <c r="D28" s="299" t="s">
        <v>19</v>
      </c>
      <c r="E28" s="296">
        <v>15</v>
      </c>
    </row>
    <row r="29" spans="1:5" ht="12.75">
      <c r="A29" s="298" t="s">
        <v>158</v>
      </c>
      <c r="B29" s="299"/>
      <c r="C29" s="296">
        <v>8</v>
      </c>
      <c r="D29" s="295"/>
      <c r="E29" s="296"/>
    </row>
    <row r="30" spans="1:5" ht="12.75">
      <c r="A30" s="298" t="s">
        <v>282</v>
      </c>
      <c r="B30" s="299">
        <v>7</v>
      </c>
      <c r="C30" s="296"/>
      <c r="D30" s="299" t="s">
        <v>19</v>
      </c>
      <c r="E30" s="296"/>
    </row>
    <row r="31" spans="1:5" ht="13.5" thickBot="1">
      <c r="A31" s="300" t="s">
        <v>182</v>
      </c>
      <c r="B31" s="301"/>
      <c r="C31" s="302">
        <v>12</v>
      </c>
      <c r="D31" s="303"/>
      <c r="E31" s="302"/>
    </row>
    <row r="32" spans="1:5" ht="13.5" thickBot="1">
      <c r="A32" s="304" t="s">
        <v>283</v>
      </c>
      <c r="B32" s="305">
        <f>SUM(B4:B31)</f>
        <v>166</v>
      </c>
      <c r="C32" s="306">
        <f>SUM(C4:C31)</f>
        <v>156</v>
      </c>
      <c r="D32" s="305">
        <f>SUM(D4:D31)</f>
        <v>81</v>
      </c>
      <c r="E32" s="306">
        <f>SUM(E4:E31)</f>
        <v>15</v>
      </c>
    </row>
    <row r="33" spans="1:5" ht="12.75">
      <c r="A33" s="307"/>
      <c r="B33" s="308"/>
      <c r="C33" s="308"/>
      <c r="D33" s="308"/>
      <c r="E33" s="308"/>
    </row>
  </sheetData>
  <sheetProtection/>
  <printOptions/>
  <pageMargins left="0.25" right="0" top="1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">
      <pane xSplit="1" ySplit="3" topLeftCell="B4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0" sqref="A70"/>
    </sheetView>
  </sheetViews>
  <sheetFormatPr defaultColWidth="9.140625" defaultRowHeight="12.75"/>
  <cols>
    <col min="1" max="1" width="22.28125" style="0" customWidth="1"/>
    <col min="2" max="2" width="5.7109375" style="0" bestFit="1" customWidth="1"/>
    <col min="3" max="3" width="6.7109375" style="0" bestFit="1" customWidth="1"/>
    <col min="4" max="4" width="4.28125" style="0" bestFit="1" customWidth="1"/>
    <col min="5" max="5" width="7.140625" style="0" bestFit="1" customWidth="1"/>
    <col min="6" max="6" width="7.140625" style="0" customWidth="1"/>
    <col min="7" max="10" width="8.140625" style="0" customWidth="1"/>
    <col min="11" max="11" width="7.28125" style="0" customWidth="1"/>
    <col min="12" max="13" width="8.140625" style="0" customWidth="1"/>
    <col min="14" max="14" width="7.140625" style="0" customWidth="1"/>
    <col min="15" max="15" width="8.421875" style="0" customWidth="1"/>
    <col min="16" max="20" width="8.140625" style="0" customWidth="1"/>
  </cols>
  <sheetData>
    <row r="1" spans="1:20" ht="18.75" thickBot="1">
      <c r="A1" s="368" t="s">
        <v>293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70"/>
    </row>
    <row r="2" ht="13.5" thickBot="1"/>
    <row r="3" spans="1:20" ht="28.5" customHeight="1" thickBot="1">
      <c r="A3" s="188" t="s">
        <v>218</v>
      </c>
      <c r="B3" s="189" t="s">
        <v>219</v>
      </c>
      <c r="C3" s="190" t="s">
        <v>220</v>
      </c>
      <c r="D3" s="190" t="s">
        <v>221</v>
      </c>
      <c r="E3" s="191" t="s">
        <v>222</v>
      </c>
      <c r="F3" s="192" t="s">
        <v>223</v>
      </c>
      <c r="G3" s="194" t="s">
        <v>224</v>
      </c>
      <c r="H3" s="192" t="s">
        <v>225</v>
      </c>
      <c r="I3" s="309" t="s">
        <v>226</v>
      </c>
      <c r="J3" s="194" t="s">
        <v>227</v>
      </c>
      <c r="K3" s="195" t="s">
        <v>228</v>
      </c>
      <c r="L3" s="195" t="s">
        <v>229</v>
      </c>
      <c r="M3" s="195" t="s">
        <v>230</v>
      </c>
      <c r="N3" s="195" t="s">
        <v>289</v>
      </c>
      <c r="O3" s="195" t="s">
        <v>290</v>
      </c>
      <c r="P3" s="194" t="s">
        <v>231</v>
      </c>
      <c r="Q3" s="195" t="s">
        <v>232</v>
      </c>
      <c r="R3" s="320" t="s">
        <v>233</v>
      </c>
      <c r="S3" s="193" t="s">
        <v>287</v>
      </c>
      <c r="T3" s="196" t="s">
        <v>9</v>
      </c>
    </row>
    <row r="4" spans="1:20" ht="12.75">
      <c r="A4" s="197" t="s">
        <v>234</v>
      </c>
      <c r="B4" s="198">
        <v>365</v>
      </c>
      <c r="C4" s="199">
        <v>365</v>
      </c>
      <c r="D4" s="199">
        <v>365</v>
      </c>
      <c r="E4" s="199">
        <v>365</v>
      </c>
      <c r="F4" s="200">
        <v>365</v>
      </c>
      <c r="G4" s="202">
        <v>365</v>
      </c>
      <c r="H4" s="200">
        <v>365</v>
      </c>
      <c r="I4" s="310">
        <f>365-30-31-30-31</f>
        <v>243</v>
      </c>
      <c r="J4" s="202">
        <v>365</v>
      </c>
      <c r="K4" s="200">
        <v>365</v>
      </c>
      <c r="L4" s="200">
        <v>365</v>
      </c>
      <c r="M4" s="200">
        <v>365</v>
      </c>
      <c r="N4" s="333">
        <v>365</v>
      </c>
      <c r="O4" s="334">
        <v>365</v>
      </c>
      <c r="P4" s="202">
        <v>365</v>
      </c>
      <c r="Q4" s="200">
        <v>365</v>
      </c>
      <c r="R4" s="321">
        <v>185</v>
      </c>
      <c r="S4" s="201">
        <v>274</v>
      </c>
      <c r="T4" s="203">
        <f aca="true" t="shared" si="0" ref="T4:T14">SUM(B4:S4)</f>
        <v>6177</v>
      </c>
    </row>
    <row r="5" spans="1:20" ht="25.5">
      <c r="A5" s="204" t="s">
        <v>235</v>
      </c>
      <c r="B5" s="205">
        <f>52+25+10</f>
        <v>87</v>
      </c>
      <c r="C5" s="206">
        <f>52+25+10</f>
        <v>87</v>
      </c>
      <c r="D5" s="206">
        <f>52+25+10</f>
        <v>87</v>
      </c>
      <c r="E5" s="206">
        <v>87</v>
      </c>
      <c r="F5" s="207">
        <v>87</v>
      </c>
      <c r="G5" s="209">
        <v>62</v>
      </c>
      <c r="H5" s="207">
        <v>62</v>
      </c>
      <c r="I5" s="311">
        <v>44</v>
      </c>
      <c r="J5" s="209">
        <v>62</v>
      </c>
      <c r="K5" s="207">
        <v>62</v>
      </c>
      <c r="L5" s="207">
        <v>62</v>
      </c>
      <c r="M5" s="207">
        <v>62</v>
      </c>
      <c r="N5" s="335">
        <v>62</v>
      </c>
      <c r="O5" s="217">
        <v>62</v>
      </c>
      <c r="P5" s="209">
        <v>62</v>
      </c>
      <c r="Q5" s="207">
        <v>62</v>
      </c>
      <c r="R5" s="322">
        <v>39</v>
      </c>
      <c r="S5" s="201">
        <v>44</v>
      </c>
      <c r="T5" s="203">
        <f t="shared" si="0"/>
        <v>1182</v>
      </c>
    </row>
    <row r="6" spans="1:20" ht="12.75">
      <c r="A6" s="204" t="s">
        <v>236</v>
      </c>
      <c r="B6" s="205">
        <v>30</v>
      </c>
      <c r="C6" s="206">
        <v>20</v>
      </c>
      <c r="D6" s="206">
        <v>30</v>
      </c>
      <c r="E6" s="206">
        <v>20</v>
      </c>
      <c r="F6" s="207">
        <v>32</v>
      </c>
      <c r="G6" s="205">
        <v>25</v>
      </c>
      <c r="H6" s="206">
        <v>25</v>
      </c>
      <c r="I6" s="311">
        <v>10</v>
      </c>
      <c r="J6" s="205">
        <v>25</v>
      </c>
      <c r="K6" s="206">
        <v>25</v>
      </c>
      <c r="L6" s="206">
        <v>25</v>
      </c>
      <c r="M6" s="206">
        <v>25</v>
      </c>
      <c r="N6" s="216">
        <v>25</v>
      </c>
      <c r="O6" s="217">
        <v>25</v>
      </c>
      <c r="P6" s="205">
        <v>30</v>
      </c>
      <c r="Q6" s="206">
        <v>30</v>
      </c>
      <c r="R6" s="323">
        <v>10</v>
      </c>
      <c r="S6" s="208">
        <v>10</v>
      </c>
      <c r="T6" s="203">
        <f t="shared" si="0"/>
        <v>422</v>
      </c>
    </row>
    <row r="7" spans="1:22" ht="12.75">
      <c r="A7" s="204" t="s">
        <v>237</v>
      </c>
      <c r="B7" s="205">
        <v>6</v>
      </c>
      <c r="C7" s="206">
        <v>6</v>
      </c>
      <c r="D7" s="206">
        <v>6</v>
      </c>
      <c r="E7" s="206">
        <v>6</v>
      </c>
      <c r="F7" s="207">
        <v>5</v>
      </c>
      <c r="G7" s="205">
        <v>5</v>
      </c>
      <c r="H7" s="206">
        <v>5</v>
      </c>
      <c r="I7" s="311">
        <v>5</v>
      </c>
      <c r="J7" s="205">
        <v>5</v>
      </c>
      <c r="K7" s="206">
        <v>5</v>
      </c>
      <c r="L7" s="206">
        <v>5</v>
      </c>
      <c r="M7" s="206">
        <v>5</v>
      </c>
      <c r="N7" s="216">
        <v>5</v>
      </c>
      <c r="O7" s="217">
        <v>5</v>
      </c>
      <c r="P7" s="205">
        <v>8</v>
      </c>
      <c r="Q7" s="206">
        <v>8</v>
      </c>
      <c r="R7" s="323">
        <v>6</v>
      </c>
      <c r="S7" s="208">
        <v>6</v>
      </c>
      <c r="T7" s="203">
        <f t="shared" si="0"/>
        <v>102</v>
      </c>
      <c r="V7" t="s">
        <v>19</v>
      </c>
    </row>
    <row r="8" spans="1:20" ht="12.75">
      <c r="A8" s="204" t="s">
        <v>238</v>
      </c>
      <c r="B8" s="205">
        <v>0</v>
      </c>
      <c r="C8" s="206">
        <v>0</v>
      </c>
      <c r="D8" s="206">
        <v>120</v>
      </c>
      <c r="E8" s="206">
        <v>0</v>
      </c>
      <c r="F8" s="207">
        <v>0</v>
      </c>
      <c r="G8" s="205">
        <v>14</v>
      </c>
      <c r="H8" s="206">
        <v>0</v>
      </c>
      <c r="I8" s="311">
        <v>10</v>
      </c>
      <c r="J8" s="205" t="s">
        <v>19</v>
      </c>
      <c r="K8" s="206"/>
      <c r="L8" s="206"/>
      <c r="M8" s="206" t="s">
        <v>19</v>
      </c>
      <c r="N8" s="216"/>
      <c r="O8" s="217"/>
      <c r="P8" s="205">
        <v>12</v>
      </c>
      <c r="Q8" s="206"/>
      <c r="R8" s="323">
        <v>9</v>
      </c>
      <c r="S8" s="208">
        <v>80</v>
      </c>
      <c r="T8" s="203">
        <f t="shared" si="0"/>
        <v>245</v>
      </c>
    </row>
    <row r="9" spans="1:20" ht="12.75">
      <c r="A9" s="210" t="s">
        <v>239</v>
      </c>
      <c r="B9" s="211" t="s">
        <v>19</v>
      </c>
      <c r="C9" s="212" t="s">
        <v>19</v>
      </c>
      <c r="D9" s="212" t="s">
        <v>19</v>
      </c>
      <c r="E9" s="212" t="s">
        <v>19</v>
      </c>
      <c r="F9" s="207" t="s">
        <v>19</v>
      </c>
      <c r="G9" s="205">
        <v>15</v>
      </c>
      <c r="H9" s="206">
        <v>5</v>
      </c>
      <c r="I9" s="311">
        <v>5</v>
      </c>
      <c r="J9" s="205" t="s">
        <v>19</v>
      </c>
      <c r="K9" s="206">
        <v>5</v>
      </c>
      <c r="L9" s="206">
        <v>10</v>
      </c>
      <c r="M9" s="206">
        <v>15</v>
      </c>
      <c r="N9" s="216">
        <v>2</v>
      </c>
      <c r="O9" s="217">
        <v>2</v>
      </c>
      <c r="P9" s="205">
        <v>3</v>
      </c>
      <c r="Q9" s="206">
        <v>12</v>
      </c>
      <c r="R9" s="323" t="s">
        <v>19</v>
      </c>
      <c r="S9" s="208"/>
      <c r="T9" s="203">
        <f t="shared" si="0"/>
        <v>74</v>
      </c>
    </row>
    <row r="10" spans="1:20" ht="12.75">
      <c r="A10" s="213" t="s">
        <v>240</v>
      </c>
      <c r="B10" s="211">
        <v>4</v>
      </c>
      <c r="C10" s="212">
        <v>4</v>
      </c>
      <c r="D10" s="212">
        <v>0</v>
      </c>
      <c r="E10" s="212">
        <v>2</v>
      </c>
      <c r="F10" s="207">
        <v>4</v>
      </c>
      <c r="G10" s="205">
        <v>5</v>
      </c>
      <c r="H10" s="206">
        <v>5</v>
      </c>
      <c r="I10" s="311"/>
      <c r="J10" s="205">
        <v>8</v>
      </c>
      <c r="K10" s="206"/>
      <c r="L10" s="206">
        <v>10</v>
      </c>
      <c r="M10" s="206">
        <v>8</v>
      </c>
      <c r="N10" s="216"/>
      <c r="O10" s="217"/>
      <c r="P10" s="205">
        <v>2</v>
      </c>
      <c r="Q10" s="206">
        <v>5</v>
      </c>
      <c r="R10" s="323"/>
      <c r="S10" s="208"/>
      <c r="T10" s="203">
        <f t="shared" si="0"/>
        <v>57</v>
      </c>
    </row>
    <row r="11" spans="1:20" ht="12.75">
      <c r="A11" s="214" t="s">
        <v>241</v>
      </c>
      <c r="B11" s="215">
        <v>8</v>
      </c>
      <c r="C11" s="216">
        <v>30</v>
      </c>
      <c r="D11" s="216">
        <v>8</v>
      </c>
      <c r="E11" s="216">
        <v>15</v>
      </c>
      <c r="F11" s="207">
        <v>6</v>
      </c>
      <c r="G11" s="215"/>
      <c r="H11" s="206">
        <v>0</v>
      </c>
      <c r="I11" s="311"/>
      <c r="J11" s="215"/>
      <c r="K11" s="216"/>
      <c r="L11" s="216"/>
      <c r="M11" s="216"/>
      <c r="N11" s="216"/>
      <c r="O11" s="217"/>
      <c r="P11" s="215">
        <v>7</v>
      </c>
      <c r="Q11" s="216">
        <v>7</v>
      </c>
      <c r="R11" s="323">
        <v>5</v>
      </c>
      <c r="S11" s="217">
        <v>3</v>
      </c>
      <c r="T11" s="203">
        <f t="shared" si="0"/>
        <v>89</v>
      </c>
    </row>
    <row r="12" spans="1:20" ht="12.75">
      <c r="A12" s="213" t="s">
        <v>242</v>
      </c>
      <c r="B12" s="218">
        <v>3</v>
      </c>
      <c r="C12" s="219">
        <v>3</v>
      </c>
      <c r="D12" s="219">
        <v>3</v>
      </c>
      <c r="E12" s="219">
        <v>3</v>
      </c>
      <c r="F12" s="207">
        <v>3</v>
      </c>
      <c r="G12" s="215"/>
      <c r="H12" s="206">
        <v>0</v>
      </c>
      <c r="I12" s="311"/>
      <c r="J12" s="215"/>
      <c r="K12" s="216"/>
      <c r="L12" s="216"/>
      <c r="M12" s="216"/>
      <c r="N12" s="216"/>
      <c r="O12" s="217"/>
      <c r="P12" s="215">
        <v>3</v>
      </c>
      <c r="Q12" s="216">
        <v>3</v>
      </c>
      <c r="R12" s="323">
        <v>3</v>
      </c>
      <c r="S12" s="217">
        <v>3</v>
      </c>
      <c r="T12" s="203">
        <f t="shared" si="0"/>
        <v>27</v>
      </c>
    </row>
    <row r="13" spans="1:20" ht="12.75">
      <c r="A13" s="213" t="s">
        <v>243</v>
      </c>
      <c r="B13" s="218">
        <v>15</v>
      </c>
      <c r="C13" s="219">
        <v>0</v>
      </c>
      <c r="D13" s="219">
        <v>0</v>
      </c>
      <c r="E13" s="219">
        <v>0</v>
      </c>
      <c r="F13" s="207">
        <v>3</v>
      </c>
      <c r="G13" s="221"/>
      <c r="H13" s="200">
        <v>0</v>
      </c>
      <c r="I13" s="312"/>
      <c r="J13" s="221"/>
      <c r="K13" s="223"/>
      <c r="L13" s="223"/>
      <c r="M13" s="223"/>
      <c r="N13" s="223"/>
      <c r="O13" s="222"/>
      <c r="P13" s="221"/>
      <c r="Q13" s="223"/>
      <c r="R13" s="324"/>
      <c r="S13" s="222"/>
      <c r="T13" s="203">
        <f t="shared" si="0"/>
        <v>18</v>
      </c>
    </row>
    <row r="14" spans="1:20" ht="26.25" thickBot="1">
      <c r="A14" s="213" t="s">
        <v>244</v>
      </c>
      <c r="B14" s="211">
        <v>1</v>
      </c>
      <c r="C14" s="212">
        <v>0</v>
      </c>
      <c r="D14" s="212">
        <v>8</v>
      </c>
      <c r="E14" s="212">
        <v>2</v>
      </c>
      <c r="F14" s="207" t="s">
        <v>19</v>
      </c>
      <c r="G14" s="224"/>
      <c r="H14" s="207">
        <v>0</v>
      </c>
      <c r="I14" s="313"/>
      <c r="J14" s="224">
        <v>20</v>
      </c>
      <c r="K14" s="225">
        <v>20</v>
      </c>
      <c r="L14" s="225">
        <v>22</v>
      </c>
      <c r="M14" s="225">
        <v>22</v>
      </c>
      <c r="N14" s="336">
        <v>14</v>
      </c>
      <c r="O14" s="220">
        <v>14</v>
      </c>
      <c r="P14" s="224">
        <v>6</v>
      </c>
      <c r="Q14" s="225">
        <v>6</v>
      </c>
      <c r="R14" s="325">
        <v>4</v>
      </c>
      <c r="S14" s="226"/>
      <c r="T14" s="203">
        <f t="shared" si="0"/>
        <v>139</v>
      </c>
    </row>
    <row r="15" spans="1:20" ht="13.5" thickBot="1">
      <c r="A15" s="227" t="s">
        <v>245</v>
      </c>
      <c r="B15" s="228">
        <f aca="true" t="shared" si="1" ref="B15:T15">B4-SUM(B5:B14)</f>
        <v>211</v>
      </c>
      <c r="C15" s="229">
        <f t="shared" si="1"/>
        <v>215</v>
      </c>
      <c r="D15" s="229">
        <f t="shared" si="1"/>
        <v>103</v>
      </c>
      <c r="E15" s="229">
        <f t="shared" si="1"/>
        <v>230</v>
      </c>
      <c r="F15" s="229">
        <f t="shared" si="1"/>
        <v>225</v>
      </c>
      <c r="G15" s="228">
        <f t="shared" si="1"/>
        <v>239</v>
      </c>
      <c r="H15" s="229">
        <f t="shared" si="1"/>
        <v>263</v>
      </c>
      <c r="I15" s="314">
        <f t="shared" si="1"/>
        <v>169</v>
      </c>
      <c r="J15" s="228">
        <f t="shared" si="1"/>
        <v>245</v>
      </c>
      <c r="K15" s="229">
        <f t="shared" si="1"/>
        <v>248</v>
      </c>
      <c r="L15" s="229">
        <f t="shared" si="1"/>
        <v>231</v>
      </c>
      <c r="M15" s="229">
        <f t="shared" si="1"/>
        <v>228</v>
      </c>
      <c r="N15" s="229">
        <f t="shared" si="1"/>
        <v>257</v>
      </c>
      <c r="O15" s="230">
        <f t="shared" si="1"/>
        <v>257</v>
      </c>
      <c r="P15" s="228">
        <f t="shared" si="1"/>
        <v>232</v>
      </c>
      <c r="Q15" s="229">
        <f t="shared" si="1"/>
        <v>232</v>
      </c>
      <c r="R15" s="326">
        <f t="shared" si="1"/>
        <v>109</v>
      </c>
      <c r="S15" s="230">
        <f t="shared" si="1"/>
        <v>128</v>
      </c>
      <c r="T15" s="231">
        <f t="shared" si="1"/>
        <v>3822</v>
      </c>
    </row>
    <row r="16" spans="1:19" ht="13.5" thickBot="1">
      <c r="A16" s="232"/>
      <c r="B16" s="233"/>
      <c r="C16" s="234"/>
      <c r="D16" s="234"/>
      <c r="E16" s="234"/>
      <c r="F16" s="234"/>
      <c r="G16" s="233"/>
      <c r="H16" s="234"/>
      <c r="I16" s="315"/>
      <c r="J16" s="233"/>
      <c r="K16" s="234"/>
      <c r="L16" s="234"/>
      <c r="M16" s="234"/>
      <c r="N16" s="337"/>
      <c r="O16" s="338"/>
      <c r="P16" s="233"/>
      <c r="Q16" s="234"/>
      <c r="R16" s="327"/>
      <c r="S16" s="235"/>
    </row>
    <row r="17" spans="1:20" ht="13.5" thickBot="1">
      <c r="A17" s="236" t="s">
        <v>246</v>
      </c>
      <c r="B17" s="237"/>
      <c r="C17" s="238"/>
      <c r="D17" s="238"/>
      <c r="E17" s="238"/>
      <c r="F17" s="238"/>
      <c r="G17" s="240"/>
      <c r="H17" s="241"/>
      <c r="I17" s="239"/>
      <c r="J17" s="240"/>
      <c r="K17" s="241"/>
      <c r="L17" s="241"/>
      <c r="M17" s="241"/>
      <c r="N17" s="241"/>
      <c r="O17" s="239"/>
      <c r="P17" s="240"/>
      <c r="Q17" s="241"/>
      <c r="R17" s="241"/>
      <c r="S17" s="239"/>
      <c r="T17" s="242"/>
    </row>
    <row r="18" spans="1:20" ht="12.75">
      <c r="A18" s="243" t="s">
        <v>247</v>
      </c>
      <c r="B18" s="244">
        <v>149</v>
      </c>
      <c r="C18" s="245">
        <v>128</v>
      </c>
      <c r="D18" s="245">
        <v>36</v>
      </c>
      <c r="E18" s="245">
        <v>108</v>
      </c>
      <c r="F18" s="245" t="s">
        <v>19</v>
      </c>
      <c r="G18" s="247"/>
      <c r="H18" s="248"/>
      <c r="I18" s="316"/>
      <c r="J18" s="247"/>
      <c r="K18" s="248"/>
      <c r="L18" s="248"/>
      <c r="M18" s="248"/>
      <c r="N18" s="339"/>
      <c r="O18" s="340"/>
      <c r="P18" s="247" t="s">
        <v>19</v>
      </c>
      <c r="Q18" s="248"/>
      <c r="R18" s="328"/>
      <c r="S18" s="246"/>
      <c r="T18" s="249">
        <f aca="true" t="shared" si="2" ref="T18:T24">SUM(B18:S18)</f>
        <v>421</v>
      </c>
    </row>
    <row r="19" spans="1:20" ht="12.75">
      <c r="A19" s="204" t="s">
        <v>248</v>
      </c>
      <c r="B19" s="250"/>
      <c r="C19" s="251"/>
      <c r="D19" s="251"/>
      <c r="E19" s="251"/>
      <c r="F19" s="251"/>
      <c r="G19" s="253"/>
      <c r="H19" s="254"/>
      <c r="I19" s="317"/>
      <c r="J19" s="253">
        <v>210</v>
      </c>
      <c r="K19" s="254">
        <v>210</v>
      </c>
      <c r="L19" s="254">
        <v>145</v>
      </c>
      <c r="M19" s="254">
        <v>148</v>
      </c>
      <c r="N19" s="341">
        <v>64</v>
      </c>
      <c r="O19" s="342">
        <v>62</v>
      </c>
      <c r="P19" s="253"/>
      <c r="Q19" s="254"/>
      <c r="R19" s="329"/>
      <c r="S19" s="252"/>
      <c r="T19" s="249">
        <f t="shared" si="2"/>
        <v>839</v>
      </c>
    </row>
    <row r="20" spans="1:20" ht="12.75">
      <c r="A20" s="204" t="s">
        <v>249</v>
      </c>
      <c r="B20" s="250"/>
      <c r="C20" s="251">
        <v>10</v>
      </c>
      <c r="D20" s="251">
        <v>58</v>
      </c>
      <c r="E20" s="251">
        <v>35</v>
      </c>
      <c r="F20" s="251">
        <v>20</v>
      </c>
      <c r="G20" s="253">
        <v>218</v>
      </c>
      <c r="H20" s="254">
        <v>209</v>
      </c>
      <c r="I20" s="317">
        <v>194</v>
      </c>
      <c r="J20" s="253"/>
      <c r="K20" s="254"/>
      <c r="L20" s="254"/>
      <c r="M20" s="254"/>
      <c r="N20" s="341"/>
      <c r="O20" s="342"/>
      <c r="P20" s="253"/>
      <c r="Q20" s="254"/>
      <c r="R20" s="329"/>
      <c r="S20" s="252"/>
      <c r="T20" s="249">
        <f t="shared" si="2"/>
        <v>744</v>
      </c>
    </row>
    <row r="21" spans="1:20" ht="12.75">
      <c r="A21" s="204" t="s">
        <v>250</v>
      </c>
      <c r="B21" s="250"/>
      <c r="C21" s="251"/>
      <c r="D21" s="251"/>
      <c r="E21" s="251"/>
      <c r="F21" s="251"/>
      <c r="G21" s="253"/>
      <c r="H21" s="254">
        <v>15</v>
      </c>
      <c r="I21" s="317"/>
      <c r="J21" s="253"/>
      <c r="K21" s="254"/>
      <c r="L21" s="254"/>
      <c r="M21" s="254"/>
      <c r="N21" s="341"/>
      <c r="O21" s="342"/>
      <c r="P21" s="253">
        <v>166</v>
      </c>
      <c r="Q21" s="254">
        <v>156</v>
      </c>
      <c r="R21" s="329">
        <v>81</v>
      </c>
      <c r="S21" s="252"/>
      <c r="T21" s="249">
        <f t="shared" si="2"/>
        <v>418</v>
      </c>
    </row>
    <row r="22" spans="1:20" ht="12.75">
      <c r="A22" s="204" t="s">
        <v>251</v>
      </c>
      <c r="B22" s="250"/>
      <c r="C22" s="251">
        <v>15</v>
      </c>
      <c r="D22" s="251"/>
      <c r="E22" s="251"/>
      <c r="F22" s="251">
        <v>15</v>
      </c>
      <c r="G22" s="253"/>
      <c r="H22" s="254"/>
      <c r="I22" s="317"/>
      <c r="J22" s="253">
        <v>5</v>
      </c>
      <c r="K22" s="254"/>
      <c r="L22" s="254">
        <v>15</v>
      </c>
      <c r="M22" s="254">
        <v>10</v>
      </c>
      <c r="N22" s="341"/>
      <c r="O22" s="342">
        <v>5</v>
      </c>
      <c r="P22" s="253">
        <v>10</v>
      </c>
      <c r="Q22" s="254"/>
      <c r="R22" s="329"/>
      <c r="S22" s="252"/>
      <c r="T22" s="249">
        <f t="shared" si="2"/>
        <v>75</v>
      </c>
    </row>
    <row r="23" spans="1:20" ht="12.75">
      <c r="A23" s="204" t="s">
        <v>252</v>
      </c>
      <c r="B23" s="250">
        <v>10</v>
      </c>
      <c r="C23" s="251"/>
      <c r="D23" s="251"/>
      <c r="E23" s="251"/>
      <c r="F23" s="251"/>
      <c r="G23" s="253"/>
      <c r="H23" s="254"/>
      <c r="I23" s="317"/>
      <c r="J23" s="253"/>
      <c r="K23" s="254"/>
      <c r="L23" s="254"/>
      <c r="M23" s="254"/>
      <c r="N23" s="341"/>
      <c r="O23" s="342"/>
      <c r="P23" s="253"/>
      <c r="Q23" s="254"/>
      <c r="R23" s="329"/>
      <c r="S23" s="252"/>
      <c r="T23" s="249">
        <f t="shared" si="2"/>
        <v>10</v>
      </c>
    </row>
    <row r="24" spans="1:20" ht="12.75">
      <c r="A24" s="210" t="s">
        <v>253</v>
      </c>
      <c r="B24" s="255"/>
      <c r="C24" s="256"/>
      <c r="D24" s="256"/>
      <c r="E24" s="256"/>
      <c r="F24" s="256">
        <v>102</v>
      </c>
      <c r="G24" s="258">
        <v>16</v>
      </c>
      <c r="H24" s="259">
        <v>16</v>
      </c>
      <c r="I24" s="318"/>
      <c r="J24" s="258">
        <v>30</v>
      </c>
      <c r="K24" s="259"/>
      <c r="L24" s="259"/>
      <c r="M24" s="259"/>
      <c r="N24" s="343"/>
      <c r="O24" s="344"/>
      <c r="P24" s="258">
        <v>9</v>
      </c>
      <c r="Q24" s="259">
        <v>11</v>
      </c>
      <c r="R24" s="330"/>
      <c r="S24" s="257"/>
      <c r="T24" s="249">
        <f t="shared" si="2"/>
        <v>184</v>
      </c>
    </row>
    <row r="25" spans="1:20" ht="13.5" thickBot="1">
      <c r="A25" s="210"/>
      <c r="B25" s="255"/>
      <c r="C25" s="256"/>
      <c r="D25" s="256"/>
      <c r="E25" s="256"/>
      <c r="F25" s="256"/>
      <c r="G25" s="258"/>
      <c r="H25" s="259"/>
      <c r="I25" s="318"/>
      <c r="J25" s="258"/>
      <c r="K25" s="259"/>
      <c r="L25" s="259"/>
      <c r="M25" s="259"/>
      <c r="N25" s="343"/>
      <c r="O25" s="344"/>
      <c r="P25" s="258"/>
      <c r="Q25" s="259"/>
      <c r="R25" s="330"/>
      <c r="S25" s="257"/>
      <c r="T25" s="260"/>
    </row>
    <row r="26" spans="1:20" ht="13.5" thickBot="1">
      <c r="A26" s="261" t="s">
        <v>254</v>
      </c>
      <c r="B26" s="262"/>
      <c r="C26" s="263"/>
      <c r="D26" s="263"/>
      <c r="E26" s="263"/>
      <c r="F26" s="263"/>
      <c r="G26" s="265"/>
      <c r="H26" s="266"/>
      <c r="I26" s="239"/>
      <c r="J26" s="265"/>
      <c r="K26" s="266"/>
      <c r="L26" s="266"/>
      <c r="M26" s="266"/>
      <c r="N26" s="266"/>
      <c r="O26" s="264"/>
      <c r="P26" s="265"/>
      <c r="Q26" s="266"/>
      <c r="R26" s="241"/>
      <c r="S26" s="264"/>
      <c r="T26" s="267"/>
    </row>
    <row r="27" spans="1:20" ht="12.75">
      <c r="A27" s="197" t="s">
        <v>247</v>
      </c>
      <c r="B27" s="244">
        <v>10</v>
      </c>
      <c r="C27" s="245">
        <v>10</v>
      </c>
      <c r="D27" s="245"/>
      <c r="E27" s="245"/>
      <c r="F27" s="245"/>
      <c r="G27" s="247"/>
      <c r="H27" s="248"/>
      <c r="I27" s="316"/>
      <c r="J27" s="247"/>
      <c r="K27" s="248"/>
      <c r="L27" s="248"/>
      <c r="M27" s="248"/>
      <c r="N27" s="339"/>
      <c r="O27" s="340"/>
      <c r="P27" s="247"/>
      <c r="Q27" s="248"/>
      <c r="R27" s="328"/>
      <c r="S27" s="246"/>
      <c r="T27" s="249">
        <f aca="true" t="shared" si="3" ref="T27:T33">SUM(B27:S27)</f>
        <v>20</v>
      </c>
    </row>
    <row r="28" spans="1:20" ht="12.75">
      <c r="A28" s="204" t="s">
        <v>255</v>
      </c>
      <c r="B28" s="250"/>
      <c r="C28" s="251"/>
      <c r="D28" s="251"/>
      <c r="E28" s="251"/>
      <c r="F28" s="251"/>
      <c r="G28" s="253"/>
      <c r="H28" s="254"/>
      <c r="I28" s="317"/>
      <c r="J28" s="253"/>
      <c r="K28" s="254">
        <v>10</v>
      </c>
      <c r="L28" s="254">
        <v>31</v>
      </c>
      <c r="M28" s="254">
        <v>56</v>
      </c>
      <c r="N28" s="341">
        <v>52</v>
      </c>
      <c r="O28" s="342">
        <v>69</v>
      </c>
      <c r="P28" s="253"/>
      <c r="Q28" s="254"/>
      <c r="R28" s="329"/>
      <c r="S28" s="252"/>
      <c r="T28" s="249">
        <f t="shared" si="3"/>
        <v>218</v>
      </c>
    </row>
    <row r="29" spans="1:20" ht="12.75">
      <c r="A29" s="204" t="s">
        <v>256</v>
      </c>
      <c r="B29" s="250"/>
      <c r="C29" s="251">
        <v>10</v>
      </c>
      <c r="D29" s="251"/>
      <c r="E29" s="251"/>
      <c r="F29" s="251"/>
      <c r="G29" s="253"/>
      <c r="H29" s="254">
        <v>12</v>
      </c>
      <c r="I29" s="317"/>
      <c r="J29" s="253"/>
      <c r="K29" s="254"/>
      <c r="L29" s="254"/>
      <c r="M29" s="254"/>
      <c r="N29" s="341"/>
      <c r="O29" s="342"/>
      <c r="P29" s="253"/>
      <c r="Q29" s="254"/>
      <c r="R29" s="329"/>
      <c r="S29" s="252"/>
      <c r="T29" s="249">
        <f t="shared" si="3"/>
        <v>22</v>
      </c>
    </row>
    <row r="30" spans="1:20" ht="12.75">
      <c r="A30" s="204" t="s">
        <v>257</v>
      </c>
      <c r="B30" s="250"/>
      <c r="C30" s="251"/>
      <c r="D30" s="251"/>
      <c r="E30" s="251"/>
      <c r="F30" s="251"/>
      <c r="G30" s="253"/>
      <c r="H30" s="254">
        <v>12</v>
      </c>
      <c r="I30" s="317"/>
      <c r="J30" s="253"/>
      <c r="K30" s="254"/>
      <c r="L30" s="254"/>
      <c r="M30" s="254"/>
      <c r="N30" s="341"/>
      <c r="O30" s="342"/>
      <c r="P30" s="253"/>
      <c r="Q30" s="254"/>
      <c r="R30" s="329"/>
      <c r="S30" s="252">
        <v>154</v>
      </c>
      <c r="T30" s="249">
        <f t="shared" si="3"/>
        <v>166</v>
      </c>
    </row>
    <row r="31" spans="1:20" ht="25.5">
      <c r="A31" s="204" t="s">
        <v>258</v>
      </c>
      <c r="B31" s="250"/>
      <c r="C31" s="251"/>
      <c r="D31" s="251"/>
      <c r="E31" s="251">
        <v>8</v>
      </c>
      <c r="F31" s="251"/>
      <c r="G31" s="253"/>
      <c r="H31" s="254"/>
      <c r="I31" s="317"/>
      <c r="J31" s="253"/>
      <c r="K31" s="254"/>
      <c r="L31" s="254"/>
      <c r="M31" s="254"/>
      <c r="N31" s="341"/>
      <c r="O31" s="342"/>
      <c r="P31" s="253"/>
      <c r="Q31" s="254"/>
      <c r="R31" s="329"/>
      <c r="S31" s="252"/>
      <c r="T31" s="249">
        <f t="shared" si="3"/>
        <v>8</v>
      </c>
    </row>
    <row r="32" spans="1:20" ht="12.75">
      <c r="A32" s="204" t="s">
        <v>259</v>
      </c>
      <c r="B32" s="250"/>
      <c r="C32" s="251"/>
      <c r="D32" s="251"/>
      <c r="E32" s="251"/>
      <c r="F32" s="251">
        <v>12</v>
      </c>
      <c r="G32" s="253"/>
      <c r="H32" s="254"/>
      <c r="I32" s="317"/>
      <c r="J32" s="253"/>
      <c r="K32" s="254"/>
      <c r="L32" s="254"/>
      <c r="M32" s="254"/>
      <c r="N32" s="341"/>
      <c r="O32" s="342"/>
      <c r="P32" s="253"/>
      <c r="Q32" s="254"/>
      <c r="R32" s="329"/>
      <c r="S32" s="252"/>
      <c r="T32" s="249">
        <f t="shared" si="3"/>
        <v>12</v>
      </c>
    </row>
    <row r="33" spans="1:20" ht="12.75">
      <c r="A33" s="210" t="s">
        <v>253</v>
      </c>
      <c r="B33" s="255"/>
      <c r="C33" s="256"/>
      <c r="D33" s="256"/>
      <c r="E33" s="256"/>
      <c r="F33" s="256">
        <v>61</v>
      </c>
      <c r="G33" s="258"/>
      <c r="H33" s="259"/>
      <c r="I33" s="318"/>
      <c r="J33" s="258"/>
      <c r="K33" s="259"/>
      <c r="L33" s="259"/>
      <c r="M33" s="259">
        <v>17</v>
      </c>
      <c r="N33" s="343"/>
      <c r="O33" s="344"/>
      <c r="P33" s="258"/>
      <c r="Q33" s="259"/>
      <c r="R33" s="330"/>
      <c r="S33" s="257"/>
      <c r="T33" s="249">
        <f t="shared" si="3"/>
        <v>78</v>
      </c>
    </row>
    <row r="34" spans="1:20" ht="13.5" thickBot="1">
      <c r="A34" s="210"/>
      <c r="B34" s="255"/>
      <c r="C34" s="256"/>
      <c r="D34" s="256"/>
      <c r="E34" s="256"/>
      <c r="F34" s="256"/>
      <c r="G34" s="258"/>
      <c r="H34" s="259"/>
      <c r="I34" s="318"/>
      <c r="J34" s="258"/>
      <c r="K34" s="259"/>
      <c r="L34" s="259"/>
      <c r="M34" s="259"/>
      <c r="N34" s="343"/>
      <c r="O34" s="344"/>
      <c r="P34" s="258"/>
      <c r="Q34" s="259"/>
      <c r="R34" s="330"/>
      <c r="S34" s="257"/>
      <c r="T34" s="260"/>
    </row>
    <row r="35" spans="1:20" ht="13.5" thickBot="1">
      <c r="A35" s="268" t="s">
        <v>260</v>
      </c>
      <c r="B35" s="269"/>
      <c r="C35" s="270"/>
      <c r="D35" s="270"/>
      <c r="E35" s="270"/>
      <c r="F35" s="270"/>
      <c r="G35" s="272"/>
      <c r="H35" s="273"/>
      <c r="I35" s="319"/>
      <c r="J35" s="272"/>
      <c r="K35" s="273"/>
      <c r="L35" s="273"/>
      <c r="M35" s="273"/>
      <c r="N35" s="273"/>
      <c r="O35" s="271"/>
      <c r="P35" s="272"/>
      <c r="Q35" s="273"/>
      <c r="R35" s="331"/>
      <c r="S35" s="271"/>
      <c r="T35" s="274"/>
    </row>
    <row r="36" spans="1:20" ht="12.75">
      <c r="A36" s="197" t="s">
        <v>261</v>
      </c>
      <c r="B36" s="244"/>
      <c r="C36" s="245">
        <v>15</v>
      </c>
      <c r="D36" s="245"/>
      <c r="E36" s="245"/>
      <c r="F36" s="245"/>
      <c r="G36" s="247"/>
      <c r="H36" s="248" t="s">
        <v>19</v>
      </c>
      <c r="I36" s="316"/>
      <c r="J36" s="247"/>
      <c r="K36" s="248">
        <v>10</v>
      </c>
      <c r="L36" s="248"/>
      <c r="M36" s="248"/>
      <c r="N36" s="339"/>
      <c r="O36" s="340"/>
      <c r="P36" s="247"/>
      <c r="Q36" s="248">
        <v>52</v>
      </c>
      <c r="R36" s="328">
        <v>35</v>
      </c>
      <c r="S36" s="246"/>
      <c r="T36" s="249">
        <f aca="true" t="shared" si="4" ref="T36:T52">SUM(B36:S36)</f>
        <v>112</v>
      </c>
    </row>
    <row r="37" spans="1:20" ht="12.75">
      <c r="A37" s="204" t="s">
        <v>262</v>
      </c>
      <c r="B37" s="250"/>
      <c r="C37" s="251"/>
      <c r="D37" s="251"/>
      <c r="E37" s="251"/>
      <c r="F37" s="251"/>
      <c r="G37" s="253">
        <v>24</v>
      </c>
      <c r="H37" s="254"/>
      <c r="I37" s="317"/>
      <c r="J37" s="253"/>
      <c r="K37" s="254"/>
      <c r="L37" s="254"/>
      <c r="M37" s="254"/>
      <c r="N37" s="341"/>
      <c r="O37" s="342"/>
      <c r="P37" s="253"/>
      <c r="Q37" s="254"/>
      <c r="R37" s="329"/>
      <c r="S37" s="252"/>
      <c r="T37" s="249">
        <f t="shared" si="4"/>
        <v>24</v>
      </c>
    </row>
    <row r="38" spans="1:20" ht="12.75">
      <c r="A38" s="204" t="s">
        <v>263</v>
      </c>
      <c r="B38" s="250"/>
      <c r="C38" s="251"/>
      <c r="D38" s="251"/>
      <c r="E38" s="251">
        <v>6</v>
      </c>
      <c r="F38" s="251"/>
      <c r="G38" s="253"/>
      <c r="H38" s="254"/>
      <c r="I38" s="317"/>
      <c r="J38" s="253"/>
      <c r="K38" s="254"/>
      <c r="L38" s="254"/>
      <c r="M38" s="254"/>
      <c r="N38" s="341"/>
      <c r="O38" s="342"/>
      <c r="P38" s="253"/>
      <c r="Q38" s="254"/>
      <c r="R38" s="329"/>
      <c r="S38" s="252"/>
      <c r="T38" s="249">
        <f t="shared" si="4"/>
        <v>6</v>
      </c>
    </row>
    <row r="39" spans="1:20" ht="12.75">
      <c r="A39" s="204" t="s">
        <v>264</v>
      </c>
      <c r="B39" s="250"/>
      <c r="C39" s="251"/>
      <c r="D39" s="251"/>
      <c r="E39" s="251">
        <v>23</v>
      </c>
      <c r="F39" s="251"/>
      <c r="G39" s="253"/>
      <c r="H39" s="254"/>
      <c r="I39" s="317"/>
      <c r="J39" s="253"/>
      <c r="K39" s="254"/>
      <c r="L39" s="254"/>
      <c r="M39" s="254"/>
      <c r="N39" s="341"/>
      <c r="O39" s="342"/>
      <c r="P39" s="253"/>
      <c r="Q39" s="254"/>
      <c r="R39" s="329"/>
      <c r="S39" s="252"/>
      <c r="T39" s="249">
        <f t="shared" si="4"/>
        <v>23</v>
      </c>
    </row>
    <row r="40" spans="1:20" ht="12.75">
      <c r="A40" s="204" t="s">
        <v>265</v>
      </c>
      <c r="B40" s="250"/>
      <c r="C40" s="251"/>
      <c r="D40" s="251"/>
      <c r="E40" s="251">
        <v>26</v>
      </c>
      <c r="F40" s="251"/>
      <c r="G40" s="253"/>
      <c r="H40" s="254"/>
      <c r="I40" s="317"/>
      <c r="J40" s="253"/>
      <c r="K40" s="254"/>
      <c r="L40" s="254"/>
      <c r="M40" s="254"/>
      <c r="N40" s="341"/>
      <c r="O40" s="342"/>
      <c r="P40" s="253"/>
      <c r="Q40" s="254"/>
      <c r="R40" s="329"/>
      <c r="S40" s="252"/>
      <c r="T40" s="249">
        <f t="shared" si="4"/>
        <v>26</v>
      </c>
    </row>
    <row r="41" spans="1:20" ht="25.5">
      <c r="A41" s="204" t="s">
        <v>266</v>
      </c>
      <c r="B41" s="250">
        <v>16</v>
      </c>
      <c r="C41" s="251"/>
      <c r="D41" s="251"/>
      <c r="E41" s="251"/>
      <c r="F41" s="251"/>
      <c r="G41" s="253"/>
      <c r="H41" s="254"/>
      <c r="I41" s="317"/>
      <c r="J41" s="253"/>
      <c r="K41" s="254"/>
      <c r="L41" s="254"/>
      <c r="M41" s="254"/>
      <c r="N41" s="341"/>
      <c r="O41" s="342"/>
      <c r="P41" s="253"/>
      <c r="Q41" s="254"/>
      <c r="R41" s="329"/>
      <c r="S41" s="252"/>
      <c r="T41" s="249">
        <f t="shared" si="4"/>
        <v>16</v>
      </c>
    </row>
    <row r="42" spans="1:20" ht="12.75">
      <c r="A42" s="204" t="s">
        <v>267</v>
      </c>
      <c r="B42" s="250"/>
      <c r="C42" s="251">
        <v>25</v>
      </c>
      <c r="D42" s="251"/>
      <c r="E42" s="251"/>
      <c r="F42" s="251"/>
      <c r="G42" s="253"/>
      <c r="H42" s="254"/>
      <c r="I42" s="317"/>
      <c r="J42" s="253"/>
      <c r="K42" s="254"/>
      <c r="L42" s="254"/>
      <c r="M42" s="254"/>
      <c r="N42" s="341"/>
      <c r="O42" s="342"/>
      <c r="P42" s="253"/>
      <c r="Q42" s="254"/>
      <c r="R42" s="329"/>
      <c r="S42" s="252"/>
      <c r="T42" s="249">
        <f t="shared" si="4"/>
        <v>25</v>
      </c>
    </row>
    <row r="43" spans="1:20" ht="12.75">
      <c r="A43" s="204" t="s">
        <v>268</v>
      </c>
      <c r="B43" s="250"/>
      <c r="C43" s="251"/>
      <c r="D43" s="251"/>
      <c r="E43" s="251">
        <v>6</v>
      </c>
      <c r="F43" s="251"/>
      <c r="G43" s="253"/>
      <c r="H43" s="254"/>
      <c r="I43" s="317"/>
      <c r="J43" s="253"/>
      <c r="K43" s="254"/>
      <c r="L43" s="254"/>
      <c r="M43" s="254"/>
      <c r="N43" s="341"/>
      <c r="O43" s="342"/>
      <c r="P43" s="253"/>
      <c r="Q43" s="254"/>
      <c r="R43" s="329"/>
      <c r="S43" s="252"/>
      <c r="T43" s="249">
        <f t="shared" si="4"/>
        <v>6</v>
      </c>
    </row>
    <row r="44" spans="1:20" ht="12.75">
      <c r="A44" s="204" t="s">
        <v>269</v>
      </c>
      <c r="B44" s="250"/>
      <c r="C44" s="251"/>
      <c r="D44" s="251"/>
      <c r="E44" s="251">
        <v>6</v>
      </c>
      <c r="F44" s="251"/>
      <c r="G44" s="253"/>
      <c r="H44" s="254"/>
      <c r="I44" s="317"/>
      <c r="J44" s="253"/>
      <c r="K44" s="254"/>
      <c r="L44" s="254"/>
      <c r="M44" s="254"/>
      <c r="N44" s="341"/>
      <c r="O44" s="342"/>
      <c r="P44" s="253"/>
      <c r="Q44" s="254"/>
      <c r="R44" s="329"/>
      <c r="S44" s="252"/>
      <c r="T44" s="249">
        <f t="shared" si="4"/>
        <v>6</v>
      </c>
    </row>
    <row r="45" spans="1:20" ht="12.75">
      <c r="A45" s="204" t="s">
        <v>270</v>
      </c>
      <c r="B45" s="250"/>
      <c r="C45" s="251"/>
      <c r="D45" s="251"/>
      <c r="E45" s="251">
        <v>6</v>
      </c>
      <c r="F45" s="251"/>
      <c r="G45" s="253"/>
      <c r="H45" s="254"/>
      <c r="I45" s="317"/>
      <c r="J45" s="253"/>
      <c r="K45" s="254"/>
      <c r="L45" s="254"/>
      <c r="M45" s="254"/>
      <c r="N45" s="341"/>
      <c r="O45" s="342"/>
      <c r="P45" s="253"/>
      <c r="Q45" s="254"/>
      <c r="R45" s="329"/>
      <c r="S45" s="252"/>
      <c r="T45" s="249">
        <f t="shared" si="4"/>
        <v>6</v>
      </c>
    </row>
    <row r="46" spans="1:20" ht="12.75">
      <c r="A46" s="204" t="s">
        <v>271</v>
      </c>
      <c r="B46" s="250"/>
      <c r="C46" s="251"/>
      <c r="D46" s="251"/>
      <c r="E46" s="251"/>
      <c r="F46" s="251"/>
      <c r="G46" s="253"/>
      <c r="H46" s="254"/>
      <c r="I46" s="317"/>
      <c r="J46" s="253"/>
      <c r="K46" s="254"/>
      <c r="L46" s="254"/>
      <c r="M46" s="254"/>
      <c r="N46" s="341"/>
      <c r="O46" s="342"/>
      <c r="P46" s="253">
        <v>20</v>
      </c>
      <c r="Q46" s="254"/>
      <c r="R46" s="329"/>
      <c r="S46" s="252"/>
      <c r="T46" s="249">
        <f t="shared" si="4"/>
        <v>20</v>
      </c>
    </row>
    <row r="47" spans="1:20" ht="12.75">
      <c r="A47" s="204" t="s">
        <v>272</v>
      </c>
      <c r="B47" s="250"/>
      <c r="C47" s="251"/>
      <c r="D47" s="251"/>
      <c r="E47" s="251"/>
      <c r="F47" s="251"/>
      <c r="G47" s="253"/>
      <c r="H47" s="254"/>
      <c r="I47" s="317"/>
      <c r="J47" s="253"/>
      <c r="K47" s="254">
        <v>28</v>
      </c>
      <c r="L47" s="254">
        <v>15</v>
      </c>
      <c r="M47" s="254" t="s">
        <v>19</v>
      </c>
      <c r="N47" s="341"/>
      <c r="O47" s="342"/>
      <c r="P47" s="253"/>
      <c r="Q47" s="254"/>
      <c r="R47" s="329"/>
      <c r="S47" s="252"/>
      <c r="T47" s="249">
        <f t="shared" si="4"/>
        <v>43</v>
      </c>
    </row>
    <row r="48" spans="1:20" ht="25.5">
      <c r="A48" s="204" t="s">
        <v>273</v>
      </c>
      <c r="B48" s="250"/>
      <c r="C48" s="251"/>
      <c r="D48" s="251"/>
      <c r="E48" s="251">
        <v>6</v>
      </c>
      <c r="F48" s="251"/>
      <c r="G48" s="253"/>
      <c r="H48" s="254"/>
      <c r="I48" s="317"/>
      <c r="J48" s="253"/>
      <c r="K48" s="254"/>
      <c r="L48" s="254"/>
      <c r="M48" s="254"/>
      <c r="N48" s="341"/>
      <c r="O48" s="342"/>
      <c r="P48" s="253"/>
      <c r="Q48" s="254"/>
      <c r="R48" s="329"/>
      <c r="S48" s="252"/>
      <c r="T48" s="249">
        <f t="shared" si="4"/>
        <v>6</v>
      </c>
    </row>
    <row r="49" spans="1:20" ht="12.75">
      <c r="A49" s="204" t="s">
        <v>274</v>
      </c>
      <c r="B49" s="250"/>
      <c r="C49" s="251"/>
      <c r="D49" s="251"/>
      <c r="E49" s="251"/>
      <c r="F49" s="251"/>
      <c r="G49" s="253"/>
      <c r="H49" s="254"/>
      <c r="I49" s="317"/>
      <c r="J49" s="253"/>
      <c r="K49" s="254"/>
      <c r="L49" s="254"/>
      <c r="M49" s="254"/>
      <c r="N49" s="341">
        <v>35</v>
      </c>
      <c r="O49" s="342">
        <v>50</v>
      </c>
      <c r="P49" s="253"/>
      <c r="Q49" s="254"/>
      <c r="R49" s="329"/>
      <c r="S49" s="252"/>
      <c r="T49" s="249">
        <f t="shared" si="4"/>
        <v>85</v>
      </c>
    </row>
    <row r="50" spans="1:20" ht="12.75">
      <c r="A50" s="204" t="s">
        <v>275</v>
      </c>
      <c r="B50" s="250"/>
      <c r="C50" s="251"/>
      <c r="D50" s="251"/>
      <c r="E50" s="251"/>
      <c r="F50" s="251"/>
      <c r="G50" s="253"/>
      <c r="H50" s="254"/>
      <c r="I50" s="317"/>
      <c r="J50" s="253"/>
      <c r="K50" s="254"/>
      <c r="L50" s="254"/>
      <c r="M50" s="254"/>
      <c r="N50" s="341">
        <v>55</v>
      </c>
      <c r="O50" s="342">
        <v>40</v>
      </c>
      <c r="P50" s="253"/>
      <c r="Q50" s="254"/>
      <c r="R50" s="329"/>
      <c r="S50" s="252"/>
      <c r="T50" s="249">
        <f t="shared" si="4"/>
        <v>95</v>
      </c>
    </row>
    <row r="51" spans="1:20" ht="12.75">
      <c r="A51" s="204" t="s">
        <v>276</v>
      </c>
      <c r="B51" s="250"/>
      <c r="C51" s="251"/>
      <c r="D51" s="251"/>
      <c r="E51" s="251"/>
      <c r="F51" s="251"/>
      <c r="G51" s="253"/>
      <c r="H51" s="254"/>
      <c r="I51" s="317"/>
      <c r="J51" s="253"/>
      <c r="K51" s="254"/>
      <c r="L51" s="254">
        <v>25</v>
      </c>
      <c r="M51" s="254" t="s">
        <v>19</v>
      </c>
      <c r="N51" s="341">
        <v>50</v>
      </c>
      <c r="O51" s="342">
        <v>20</v>
      </c>
      <c r="P51" s="253"/>
      <c r="Q51" s="254"/>
      <c r="R51" s="329"/>
      <c r="S51" s="252"/>
      <c r="T51" s="249">
        <f t="shared" si="4"/>
        <v>95</v>
      </c>
    </row>
    <row r="52" spans="1:20" ht="13.5" thickBot="1">
      <c r="A52" s="204" t="s">
        <v>277</v>
      </c>
      <c r="B52" s="250"/>
      <c r="C52" s="251"/>
      <c r="D52" s="251"/>
      <c r="E52" s="251"/>
      <c r="F52" s="251"/>
      <c r="G52" s="253"/>
      <c r="H52" s="254"/>
      <c r="I52" s="317"/>
      <c r="J52" s="253"/>
      <c r="K52" s="254"/>
      <c r="L52" s="254"/>
      <c r="M52" s="254"/>
      <c r="N52" s="341"/>
      <c r="O52" s="342"/>
      <c r="P52" s="253"/>
      <c r="Q52" s="254"/>
      <c r="R52" s="329"/>
      <c r="S52" s="252"/>
      <c r="T52" s="249">
        <f t="shared" si="4"/>
        <v>0</v>
      </c>
    </row>
    <row r="53" spans="1:20" ht="13.5" thickBot="1">
      <c r="A53" s="275" t="s">
        <v>278</v>
      </c>
      <c r="B53" s="276">
        <f aca="true" t="shared" si="5" ref="B53:T53">SUM(B18:B52)</f>
        <v>185</v>
      </c>
      <c r="C53" s="277">
        <f t="shared" si="5"/>
        <v>213</v>
      </c>
      <c r="D53" s="277">
        <f t="shared" si="5"/>
        <v>94</v>
      </c>
      <c r="E53" s="277">
        <f t="shared" si="5"/>
        <v>230</v>
      </c>
      <c r="F53" s="277">
        <f t="shared" si="5"/>
        <v>210</v>
      </c>
      <c r="G53" s="276">
        <f t="shared" si="5"/>
        <v>258</v>
      </c>
      <c r="H53" s="277">
        <f t="shared" si="5"/>
        <v>264</v>
      </c>
      <c r="I53" s="319">
        <f t="shared" si="5"/>
        <v>194</v>
      </c>
      <c r="J53" s="276">
        <f t="shared" si="5"/>
        <v>245</v>
      </c>
      <c r="K53" s="277">
        <f t="shared" si="5"/>
        <v>258</v>
      </c>
      <c r="L53" s="277">
        <f t="shared" si="5"/>
        <v>231</v>
      </c>
      <c r="M53" s="277">
        <f t="shared" si="5"/>
        <v>231</v>
      </c>
      <c r="N53" s="277">
        <f t="shared" si="5"/>
        <v>256</v>
      </c>
      <c r="O53" s="278">
        <f t="shared" si="5"/>
        <v>246</v>
      </c>
      <c r="P53" s="276">
        <f t="shared" si="5"/>
        <v>205</v>
      </c>
      <c r="Q53" s="277">
        <f t="shared" si="5"/>
        <v>219</v>
      </c>
      <c r="R53" s="332">
        <f t="shared" si="5"/>
        <v>116</v>
      </c>
      <c r="S53" s="278">
        <f t="shared" si="5"/>
        <v>154</v>
      </c>
      <c r="T53" s="279">
        <f t="shared" si="5"/>
        <v>3809</v>
      </c>
    </row>
    <row r="54" spans="1:19" ht="13.5" thickBot="1">
      <c r="A54" s="232"/>
      <c r="B54" s="233"/>
      <c r="C54" s="234"/>
      <c r="D54" s="234"/>
      <c r="E54" s="234"/>
      <c r="F54" s="234"/>
      <c r="G54" s="233"/>
      <c r="H54" s="234"/>
      <c r="I54" s="315"/>
      <c r="J54" s="233"/>
      <c r="K54" s="234"/>
      <c r="L54" s="234"/>
      <c r="M54" s="234"/>
      <c r="N54" s="337"/>
      <c r="O54" s="338"/>
      <c r="P54" s="233"/>
      <c r="Q54" s="234"/>
      <c r="R54" s="327"/>
      <c r="S54" s="235"/>
    </row>
    <row r="55" spans="1:20" ht="13.5" thickBot="1">
      <c r="A55" s="280" t="s">
        <v>279</v>
      </c>
      <c r="B55" s="281">
        <f aca="true" t="shared" si="6" ref="B55:T55">B15-B53</f>
        <v>26</v>
      </c>
      <c r="C55" s="282">
        <f t="shared" si="6"/>
        <v>2</v>
      </c>
      <c r="D55" s="282">
        <f t="shared" si="6"/>
        <v>9</v>
      </c>
      <c r="E55" s="282">
        <f t="shared" si="6"/>
        <v>0</v>
      </c>
      <c r="F55" s="282">
        <f t="shared" si="6"/>
        <v>15</v>
      </c>
      <c r="G55" s="281">
        <f t="shared" si="6"/>
        <v>-19</v>
      </c>
      <c r="H55" s="282">
        <f t="shared" si="6"/>
        <v>-1</v>
      </c>
      <c r="I55" s="319">
        <f t="shared" si="6"/>
        <v>-25</v>
      </c>
      <c r="J55" s="281">
        <f t="shared" si="6"/>
        <v>0</v>
      </c>
      <c r="K55" s="282">
        <f t="shared" si="6"/>
        <v>-10</v>
      </c>
      <c r="L55" s="282">
        <f t="shared" si="6"/>
        <v>0</v>
      </c>
      <c r="M55" s="282">
        <f t="shared" si="6"/>
        <v>-3</v>
      </c>
      <c r="N55" s="282">
        <f t="shared" si="6"/>
        <v>1</v>
      </c>
      <c r="O55" s="283">
        <f t="shared" si="6"/>
        <v>11</v>
      </c>
      <c r="P55" s="281">
        <f t="shared" si="6"/>
        <v>27</v>
      </c>
      <c r="Q55" s="282">
        <f t="shared" si="6"/>
        <v>13</v>
      </c>
      <c r="R55" s="332">
        <f t="shared" si="6"/>
        <v>-7</v>
      </c>
      <c r="S55" s="283">
        <f t="shared" si="6"/>
        <v>-26</v>
      </c>
      <c r="T55" s="284">
        <f t="shared" si="6"/>
        <v>13</v>
      </c>
    </row>
  </sheetData>
  <sheetProtection/>
  <mergeCells count="1">
    <mergeCell ref="A1:T1"/>
  </mergeCells>
  <printOptions/>
  <pageMargins left="0.5" right="0.25" top="0.25" bottom="0.25" header="0.5" footer="0.5"/>
  <pageSetup fitToHeight="2" fitToWidth="1" horizontalDpi="600" verticalDpi="600" orientation="landscape" scale="7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C4">
      <selection activeCell="I3" sqref="I3"/>
    </sheetView>
  </sheetViews>
  <sheetFormatPr defaultColWidth="9.140625" defaultRowHeight="12.75"/>
  <cols>
    <col min="1" max="1" width="36.7109375" style="59" hidden="1" customWidth="1"/>
    <col min="2" max="2" width="12.7109375" style="59" hidden="1" customWidth="1"/>
    <col min="3" max="3" width="23.421875" style="59" customWidth="1"/>
    <col min="4" max="4" width="9.421875" style="56" hidden="1" customWidth="1"/>
    <col min="5" max="5" width="9.57421875" style="55" hidden="1" customWidth="1"/>
    <col min="6" max="6" width="9.57421875" style="55" customWidth="1"/>
    <col min="7" max="7" width="10.8515625" style="59" customWidth="1"/>
    <col min="8" max="8" width="7.7109375" style="59" customWidth="1"/>
    <col min="9" max="9" width="6.7109375" style="59" customWidth="1"/>
    <col min="10" max="10" width="9.57421875" style="59" bestFit="1" customWidth="1"/>
    <col min="11" max="11" width="8.00390625" style="59" customWidth="1"/>
    <col min="12" max="12" width="12.28125" style="59" bestFit="1" customWidth="1"/>
    <col min="13" max="13" width="8.00390625" style="59" customWidth="1"/>
    <col min="14" max="14" width="12.00390625" style="59" customWidth="1"/>
    <col min="15" max="15" width="11.8515625" style="59" customWidth="1"/>
    <col min="16" max="16" width="9.140625" style="59" customWidth="1"/>
    <col min="17" max="16384" width="9.140625" style="8" customWidth="1"/>
  </cols>
  <sheetData>
    <row r="1" spans="1:15" ht="18">
      <c r="A1" s="371" t="s">
        <v>294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5" ht="18">
      <c r="A2" s="58"/>
      <c r="B2" s="58"/>
      <c r="C2" s="58"/>
      <c r="D2" s="58"/>
      <c r="E2" s="58"/>
      <c r="F2" s="7"/>
      <c r="H2" s="58"/>
      <c r="I2" s="57" t="s">
        <v>295</v>
      </c>
      <c r="J2" s="58"/>
      <c r="K2" s="58"/>
      <c r="L2" s="58"/>
      <c r="M2" s="58"/>
      <c r="N2" s="58"/>
      <c r="O2" s="58"/>
    </row>
    <row r="3" ht="13.5" thickBot="1"/>
    <row r="4" spans="1:15" ht="15.75" thickBot="1">
      <c r="A4" s="54" t="s">
        <v>296</v>
      </c>
      <c r="B4" s="53" t="s">
        <v>297</v>
      </c>
      <c r="C4" s="52"/>
      <c r="D4" s="51" t="s">
        <v>298</v>
      </c>
      <c r="E4" s="50" t="s">
        <v>299</v>
      </c>
      <c r="F4" s="6" t="s">
        <v>0</v>
      </c>
      <c r="G4" s="49" t="s">
        <v>1</v>
      </c>
      <c r="H4" s="372" t="s">
        <v>300</v>
      </c>
      <c r="I4" s="373"/>
      <c r="J4" s="373"/>
      <c r="K4" s="373"/>
      <c r="L4" s="373"/>
      <c r="M4" s="374"/>
      <c r="N4" s="52" t="s">
        <v>3</v>
      </c>
      <c r="O4" s="52"/>
    </row>
    <row r="5" spans="1:15" ht="15.75" thickBot="1">
      <c r="A5" s="48"/>
      <c r="B5" s="47" t="s">
        <v>301</v>
      </c>
      <c r="C5" s="46" t="s">
        <v>5</v>
      </c>
      <c r="D5" s="45" t="s">
        <v>302</v>
      </c>
      <c r="E5" s="44" t="s">
        <v>303</v>
      </c>
      <c r="F5" s="5" t="s">
        <v>304</v>
      </c>
      <c r="G5" s="43" t="s">
        <v>7</v>
      </c>
      <c r="H5" s="42" t="s">
        <v>305</v>
      </c>
      <c r="I5" s="41" t="s">
        <v>306</v>
      </c>
      <c r="J5" s="41" t="s">
        <v>307</v>
      </c>
      <c r="K5" s="41" t="s">
        <v>308</v>
      </c>
      <c r="L5" s="41" t="s">
        <v>309</v>
      </c>
      <c r="M5" s="40" t="s">
        <v>9</v>
      </c>
      <c r="N5" s="46" t="s">
        <v>8</v>
      </c>
      <c r="O5" s="46" t="s">
        <v>4</v>
      </c>
    </row>
    <row r="6" spans="1:15" ht="15" thickBot="1">
      <c r="A6" s="39" t="s">
        <v>310</v>
      </c>
      <c r="B6" s="39">
        <f>10105+50-125498</f>
        <v>-115343</v>
      </c>
      <c r="C6" s="38" t="s">
        <v>311</v>
      </c>
      <c r="D6" s="37">
        <f>B6/100</f>
        <v>-1153.43</v>
      </c>
      <c r="E6" s="36">
        <f>B6</f>
        <v>-115343</v>
      </c>
      <c r="F6" s="4">
        <f>E6/100*-1</f>
        <v>1153.43</v>
      </c>
      <c r="G6" s="35">
        <f aca="true" t="shared" si="0" ref="G6:G31">IF(F6&lt;1,1,IF(F6&lt;5,2,IF(F6&lt;25,3,IF(F6&lt;125,4,5))))</f>
        <v>5</v>
      </c>
      <c r="H6" s="38">
        <v>0</v>
      </c>
      <c r="I6" s="34">
        <v>0</v>
      </c>
      <c r="J6" s="34">
        <v>0</v>
      </c>
      <c r="K6" s="34">
        <v>1</v>
      </c>
      <c r="L6" s="34">
        <v>1</v>
      </c>
      <c r="M6" s="33">
        <f aca="true" t="shared" si="1" ref="M6:M31">SUM(H6:L6)</f>
        <v>2</v>
      </c>
      <c r="N6" s="32">
        <f aca="true" t="shared" si="2" ref="N6:N31">M6*G6</f>
        <v>10</v>
      </c>
      <c r="O6" s="32">
        <f>IF(N6&lt;5,0,IF(N6&lt;10,1,IF(N6&lt;15,2,IF(N6&lt;20,3,4))))</f>
        <v>2</v>
      </c>
    </row>
    <row r="7" spans="1:15" ht="15" thickBot="1">
      <c r="A7" s="39"/>
      <c r="B7" s="39"/>
      <c r="C7" s="31" t="s">
        <v>312</v>
      </c>
      <c r="D7" s="30"/>
      <c r="E7" s="29"/>
      <c r="F7" s="3">
        <v>86</v>
      </c>
      <c r="G7" s="28">
        <f t="shared" si="0"/>
        <v>4</v>
      </c>
      <c r="H7" s="31">
        <v>0</v>
      </c>
      <c r="I7" s="27">
        <v>0</v>
      </c>
      <c r="J7" s="27">
        <v>0</v>
      </c>
      <c r="K7" s="27">
        <v>1</v>
      </c>
      <c r="L7" s="27">
        <v>0</v>
      </c>
      <c r="M7" s="26">
        <f t="shared" si="1"/>
        <v>1</v>
      </c>
      <c r="N7" s="25">
        <f t="shared" si="2"/>
        <v>4</v>
      </c>
      <c r="O7" s="32">
        <f aca="true" t="shared" si="3" ref="O7:O31">IF(N7&lt;5,0,IF(N7&lt;10,1,IF(N7&lt;15,2,IF(N7&lt;20,3,4))))</f>
        <v>0</v>
      </c>
    </row>
    <row r="8" spans="1:15" ht="15" thickBot="1">
      <c r="A8" s="24" t="s">
        <v>313</v>
      </c>
      <c r="B8" s="24">
        <f>4875+18+764+505-54-404+4305+857+270+68</f>
        <v>11204</v>
      </c>
      <c r="C8" s="23" t="s">
        <v>314</v>
      </c>
      <c r="D8" s="22">
        <f aca="true" t="shared" si="4" ref="D8:D31">B8/100</f>
        <v>112.04</v>
      </c>
      <c r="E8" s="21">
        <f>B8*2</f>
        <v>22408</v>
      </c>
      <c r="F8" s="2">
        <f>E8/100-86</f>
        <v>138.08</v>
      </c>
      <c r="G8" s="28">
        <f t="shared" si="0"/>
        <v>5</v>
      </c>
      <c r="H8" s="23">
        <v>0</v>
      </c>
      <c r="I8" s="20">
        <v>0</v>
      </c>
      <c r="J8" s="20">
        <v>0</v>
      </c>
      <c r="K8" s="20">
        <v>1</v>
      </c>
      <c r="L8" s="20">
        <v>0</v>
      </c>
      <c r="M8" s="26">
        <f t="shared" si="1"/>
        <v>1</v>
      </c>
      <c r="N8" s="25">
        <f t="shared" si="2"/>
        <v>5</v>
      </c>
      <c r="O8" s="32">
        <f t="shared" si="3"/>
        <v>1</v>
      </c>
    </row>
    <row r="9" spans="1:15" ht="15" thickBot="1">
      <c r="A9" s="24" t="s">
        <v>315</v>
      </c>
      <c r="B9" s="24">
        <v>5</v>
      </c>
      <c r="C9" s="23" t="s">
        <v>316</v>
      </c>
      <c r="D9" s="22">
        <f t="shared" si="4"/>
        <v>0.05</v>
      </c>
      <c r="E9" s="21">
        <f>B9</f>
        <v>5</v>
      </c>
      <c r="F9" s="2">
        <f aca="true" t="shared" si="5" ref="F9:F26">E9/100</f>
        <v>0.05</v>
      </c>
      <c r="G9" s="28">
        <f t="shared" si="0"/>
        <v>1</v>
      </c>
      <c r="H9" s="23">
        <v>1</v>
      </c>
      <c r="I9" s="20">
        <v>1</v>
      </c>
      <c r="J9" s="20">
        <v>1</v>
      </c>
      <c r="K9" s="20">
        <v>1</v>
      </c>
      <c r="L9" s="20">
        <v>1</v>
      </c>
      <c r="M9" s="26">
        <f t="shared" si="1"/>
        <v>5</v>
      </c>
      <c r="N9" s="25">
        <f t="shared" si="2"/>
        <v>5</v>
      </c>
      <c r="O9" s="32">
        <f t="shared" si="3"/>
        <v>1</v>
      </c>
    </row>
    <row r="10" spans="1:15" ht="15" thickBot="1">
      <c r="A10" s="24" t="s">
        <v>317</v>
      </c>
      <c r="B10" s="24">
        <f>94805-632-29667</f>
        <v>64506</v>
      </c>
      <c r="C10" s="23" t="s">
        <v>318</v>
      </c>
      <c r="D10" s="22">
        <f t="shared" si="4"/>
        <v>645.06</v>
      </c>
      <c r="E10" s="21">
        <f>B10</f>
        <v>64506</v>
      </c>
      <c r="F10" s="2">
        <f t="shared" si="5"/>
        <v>645.06</v>
      </c>
      <c r="G10" s="28">
        <f t="shared" si="0"/>
        <v>5</v>
      </c>
      <c r="H10" s="23">
        <v>0</v>
      </c>
      <c r="I10" s="20">
        <v>0</v>
      </c>
      <c r="J10" s="20">
        <v>1</v>
      </c>
      <c r="K10" s="20">
        <v>1</v>
      </c>
      <c r="L10" s="20">
        <v>1</v>
      </c>
      <c r="M10" s="26">
        <f t="shared" si="1"/>
        <v>3</v>
      </c>
      <c r="N10" s="25">
        <f t="shared" si="2"/>
        <v>15</v>
      </c>
      <c r="O10" s="32">
        <f t="shared" si="3"/>
        <v>3</v>
      </c>
    </row>
    <row r="11" spans="1:15" ht="15" thickBot="1">
      <c r="A11" s="24" t="s">
        <v>319</v>
      </c>
      <c r="B11" s="24">
        <f>-5434-5980</f>
        <v>-11414</v>
      </c>
      <c r="C11" s="23" t="s">
        <v>320</v>
      </c>
      <c r="D11" s="22">
        <f t="shared" si="4"/>
        <v>-114.14</v>
      </c>
      <c r="E11" s="21">
        <f>B11*-1</f>
        <v>11414</v>
      </c>
      <c r="F11" s="2">
        <f t="shared" si="5"/>
        <v>114.14</v>
      </c>
      <c r="G11" s="28">
        <f t="shared" si="0"/>
        <v>4</v>
      </c>
      <c r="H11" s="23">
        <v>0</v>
      </c>
      <c r="I11" s="20">
        <v>0</v>
      </c>
      <c r="J11" s="20">
        <v>1</v>
      </c>
      <c r="K11" s="20">
        <v>1</v>
      </c>
      <c r="L11" s="20">
        <v>1</v>
      </c>
      <c r="M11" s="26">
        <f t="shared" si="1"/>
        <v>3</v>
      </c>
      <c r="N11" s="25">
        <f t="shared" si="2"/>
        <v>12</v>
      </c>
      <c r="O11" s="32">
        <f t="shared" si="3"/>
        <v>2</v>
      </c>
    </row>
    <row r="12" spans="1:15" s="59" customFormat="1" ht="15" thickBot="1">
      <c r="A12" s="24" t="s">
        <v>321</v>
      </c>
      <c r="B12" s="19">
        <v>-5234</v>
      </c>
      <c r="C12" s="18" t="s">
        <v>322</v>
      </c>
      <c r="D12" s="22">
        <f t="shared" si="4"/>
        <v>-52.34</v>
      </c>
      <c r="E12" s="21">
        <f>B12*-1</f>
        <v>5234</v>
      </c>
      <c r="F12" s="2">
        <f t="shared" si="5"/>
        <v>52.34</v>
      </c>
      <c r="G12" s="28">
        <f t="shared" si="0"/>
        <v>4</v>
      </c>
      <c r="H12" s="23">
        <v>0</v>
      </c>
      <c r="I12" s="20">
        <v>0</v>
      </c>
      <c r="J12" s="20">
        <v>0</v>
      </c>
      <c r="K12" s="20">
        <v>0</v>
      </c>
      <c r="L12" s="20">
        <v>1</v>
      </c>
      <c r="M12" s="26">
        <f t="shared" si="1"/>
        <v>1</v>
      </c>
      <c r="N12" s="25">
        <f t="shared" si="2"/>
        <v>4</v>
      </c>
      <c r="O12" s="32">
        <f t="shared" si="3"/>
        <v>0</v>
      </c>
    </row>
    <row r="13" spans="1:15" s="59" customFormat="1" ht="15" thickBot="1">
      <c r="A13" s="24" t="s">
        <v>323</v>
      </c>
      <c r="B13" s="24">
        <f>3901+1</f>
        <v>3902</v>
      </c>
      <c r="C13" s="23" t="s">
        <v>350</v>
      </c>
      <c r="D13" s="22">
        <f t="shared" si="4"/>
        <v>39.02</v>
      </c>
      <c r="E13" s="21">
        <f>B13*2</f>
        <v>7804</v>
      </c>
      <c r="F13" s="2">
        <f t="shared" si="5"/>
        <v>78.04</v>
      </c>
      <c r="G13" s="28">
        <f t="shared" si="0"/>
        <v>4</v>
      </c>
      <c r="H13" s="23">
        <v>0</v>
      </c>
      <c r="I13" s="20">
        <v>0</v>
      </c>
      <c r="J13" s="20">
        <v>1</v>
      </c>
      <c r="K13" s="20">
        <v>1</v>
      </c>
      <c r="L13" s="20">
        <v>0</v>
      </c>
      <c r="M13" s="26">
        <f t="shared" si="1"/>
        <v>2</v>
      </c>
      <c r="N13" s="25">
        <f t="shared" si="2"/>
        <v>8</v>
      </c>
      <c r="O13" s="32">
        <f t="shared" si="3"/>
        <v>1</v>
      </c>
    </row>
    <row r="14" spans="1:15" s="59" customFormat="1" ht="15" thickBot="1">
      <c r="A14" s="24" t="s">
        <v>324</v>
      </c>
      <c r="B14" s="24">
        <v>43</v>
      </c>
      <c r="C14" s="23" t="s">
        <v>14</v>
      </c>
      <c r="D14" s="22">
        <f t="shared" si="4"/>
        <v>0.43</v>
      </c>
      <c r="E14" s="21">
        <f>B14*2</f>
        <v>86</v>
      </c>
      <c r="F14" s="2">
        <f t="shared" si="5"/>
        <v>0.86</v>
      </c>
      <c r="G14" s="28">
        <f t="shared" si="0"/>
        <v>1</v>
      </c>
      <c r="H14" s="23">
        <v>1</v>
      </c>
      <c r="I14" s="20">
        <v>1</v>
      </c>
      <c r="J14" s="20">
        <v>1</v>
      </c>
      <c r="K14" s="20">
        <v>1</v>
      </c>
      <c r="L14" s="20">
        <v>1</v>
      </c>
      <c r="M14" s="26">
        <f t="shared" si="1"/>
        <v>5</v>
      </c>
      <c r="N14" s="25">
        <f t="shared" si="2"/>
        <v>5</v>
      </c>
      <c r="O14" s="32">
        <f t="shared" si="3"/>
        <v>1</v>
      </c>
    </row>
    <row r="15" spans="1:15" s="59" customFormat="1" ht="15" thickBot="1">
      <c r="A15" s="24" t="s">
        <v>325</v>
      </c>
      <c r="B15" s="24">
        <v>605</v>
      </c>
      <c r="C15" s="23" t="s">
        <v>325</v>
      </c>
      <c r="D15" s="22">
        <f t="shared" si="4"/>
        <v>6.05</v>
      </c>
      <c r="E15" s="21">
        <f>B15</f>
        <v>605</v>
      </c>
      <c r="F15" s="2">
        <f t="shared" si="5"/>
        <v>6.05</v>
      </c>
      <c r="G15" s="28">
        <f t="shared" si="0"/>
        <v>3</v>
      </c>
      <c r="H15" s="23">
        <v>0</v>
      </c>
      <c r="I15" s="20">
        <v>0</v>
      </c>
      <c r="J15" s="20">
        <v>0</v>
      </c>
      <c r="K15" s="20">
        <v>1</v>
      </c>
      <c r="L15" s="20">
        <v>1</v>
      </c>
      <c r="M15" s="26">
        <f t="shared" si="1"/>
        <v>2</v>
      </c>
      <c r="N15" s="25">
        <f t="shared" si="2"/>
        <v>6</v>
      </c>
      <c r="O15" s="32">
        <f t="shared" si="3"/>
        <v>1</v>
      </c>
    </row>
    <row r="16" spans="1:15" s="59" customFormat="1" ht="15" thickBot="1">
      <c r="A16" s="24" t="s">
        <v>326</v>
      </c>
      <c r="B16" s="24">
        <v>181</v>
      </c>
      <c r="C16" s="23" t="s">
        <v>327</v>
      </c>
      <c r="D16" s="22">
        <f t="shared" si="4"/>
        <v>1.81</v>
      </c>
      <c r="E16" s="21">
        <f>B16</f>
        <v>181</v>
      </c>
      <c r="F16" s="2">
        <f t="shared" si="5"/>
        <v>1.81</v>
      </c>
      <c r="G16" s="28">
        <f t="shared" si="0"/>
        <v>2</v>
      </c>
      <c r="H16" s="23">
        <v>1</v>
      </c>
      <c r="I16" s="20">
        <v>0</v>
      </c>
      <c r="J16" s="20">
        <v>0</v>
      </c>
      <c r="K16" s="20">
        <v>1</v>
      </c>
      <c r="L16" s="20">
        <v>1</v>
      </c>
      <c r="M16" s="26">
        <f t="shared" si="1"/>
        <v>3</v>
      </c>
      <c r="N16" s="25">
        <f t="shared" si="2"/>
        <v>6</v>
      </c>
      <c r="O16" s="32">
        <f t="shared" si="3"/>
        <v>1</v>
      </c>
    </row>
    <row r="17" spans="1:15" s="59" customFormat="1" ht="15" thickBot="1">
      <c r="A17" s="24" t="s">
        <v>10</v>
      </c>
      <c r="B17" s="24">
        <f>180132+18412+4944-7413</f>
        <v>196075</v>
      </c>
      <c r="C17" s="23" t="s">
        <v>10</v>
      </c>
      <c r="D17" s="22">
        <f t="shared" si="4"/>
        <v>1960.75</v>
      </c>
      <c r="E17" s="21">
        <f>B17</f>
        <v>196075</v>
      </c>
      <c r="F17" s="2">
        <f t="shared" si="5"/>
        <v>1960.75</v>
      </c>
      <c r="G17" s="28">
        <f t="shared" si="0"/>
        <v>5</v>
      </c>
      <c r="H17" s="23">
        <v>1</v>
      </c>
      <c r="I17" s="20">
        <v>0</v>
      </c>
      <c r="J17" s="20">
        <v>0</v>
      </c>
      <c r="K17" s="20">
        <v>1</v>
      </c>
      <c r="L17" s="20">
        <v>1</v>
      </c>
      <c r="M17" s="26">
        <f t="shared" si="1"/>
        <v>3</v>
      </c>
      <c r="N17" s="25">
        <f t="shared" si="2"/>
        <v>15</v>
      </c>
      <c r="O17" s="32">
        <f t="shared" si="3"/>
        <v>3</v>
      </c>
    </row>
    <row r="18" spans="1:15" s="59" customFormat="1" ht="15" thickBot="1">
      <c r="A18" s="24" t="s">
        <v>328</v>
      </c>
      <c r="B18" s="24">
        <f>13515+1993+387+903</f>
        <v>16798</v>
      </c>
      <c r="C18" s="23" t="s">
        <v>329</v>
      </c>
      <c r="D18" s="22">
        <f t="shared" si="4"/>
        <v>167.98</v>
      </c>
      <c r="E18" s="21">
        <f>D18*2</f>
        <v>335.96</v>
      </c>
      <c r="F18" s="2">
        <f t="shared" si="5"/>
        <v>3.3596</v>
      </c>
      <c r="G18" s="28">
        <f t="shared" si="0"/>
        <v>2</v>
      </c>
      <c r="H18" s="23">
        <v>0</v>
      </c>
      <c r="I18" s="20">
        <v>0</v>
      </c>
      <c r="J18" s="20">
        <v>1</v>
      </c>
      <c r="K18" s="20">
        <v>1</v>
      </c>
      <c r="L18" s="20">
        <v>1</v>
      </c>
      <c r="M18" s="26">
        <f t="shared" si="1"/>
        <v>3</v>
      </c>
      <c r="N18" s="25">
        <f t="shared" si="2"/>
        <v>6</v>
      </c>
      <c r="O18" s="32">
        <f t="shared" si="3"/>
        <v>1</v>
      </c>
    </row>
    <row r="19" spans="1:15" s="59" customFormat="1" ht="15" thickBot="1">
      <c r="A19" s="24" t="s">
        <v>330</v>
      </c>
      <c r="B19" s="24">
        <f>-106751+507</f>
        <v>-106244</v>
      </c>
      <c r="C19" s="23" t="s">
        <v>331</v>
      </c>
      <c r="D19" s="22">
        <f t="shared" si="4"/>
        <v>-1062.44</v>
      </c>
      <c r="E19" s="21">
        <f>B19*-1</f>
        <v>106244</v>
      </c>
      <c r="F19" s="2">
        <f t="shared" si="5"/>
        <v>1062.44</v>
      </c>
      <c r="G19" s="28">
        <f t="shared" si="0"/>
        <v>5</v>
      </c>
      <c r="H19" s="23">
        <v>0</v>
      </c>
      <c r="I19" s="20">
        <v>0</v>
      </c>
      <c r="J19" s="20">
        <v>0</v>
      </c>
      <c r="K19" s="20">
        <v>1</v>
      </c>
      <c r="L19" s="20">
        <v>1</v>
      </c>
      <c r="M19" s="26">
        <f t="shared" si="1"/>
        <v>2</v>
      </c>
      <c r="N19" s="25">
        <f t="shared" si="2"/>
        <v>10</v>
      </c>
      <c r="O19" s="32">
        <f t="shared" si="3"/>
        <v>2</v>
      </c>
    </row>
    <row r="20" spans="1:15" s="59" customFormat="1" ht="15" thickBot="1">
      <c r="A20" s="24" t="s">
        <v>332</v>
      </c>
      <c r="B20" s="24">
        <f>28877+30984+5274+5996</f>
        <v>71131</v>
      </c>
      <c r="C20" s="23" t="s">
        <v>12</v>
      </c>
      <c r="D20" s="22">
        <f t="shared" si="4"/>
        <v>711.31</v>
      </c>
      <c r="E20" s="21">
        <f>B20</f>
        <v>71131</v>
      </c>
      <c r="F20" s="2">
        <f t="shared" si="5"/>
        <v>711.31</v>
      </c>
      <c r="G20" s="28">
        <f t="shared" si="0"/>
        <v>5</v>
      </c>
      <c r="H20" s="23">
        <v>0</v>
      </c>
      <c r="I20" s="20">
        <v>1</v>
      </c>
      <c r="J20" s="20">
        <v>0</v>
      </c>
      <c r="K20" s="20">
        <v>1</v>
      </c>
      <c r="L20" s="20">
        <v>0</v>
      </c>
      <c r="M20" s="26">
        <f t="shared" si="1"/>
        <v>2</v>
      </c>
      <c r="N20" s="25">
        <f t="shared" si="2"/>
        <v>10</v>
      </c>
      <c r="O20" s="32">
        <f t="shared" si="3"/>
        <v>2</v>
      </c>
    </row>
    <row r="21" spans="1:15" s="59" customFormat="1" ht="15" thickBot="1">
      <c r="A21" s="24" t="s">
        <v>176</v>
      </c>
      <c r="B21" s="24">
        <f>864+62+31</f>
        <v>957</v>
      </c>
      <c r="C21" s="23" t="s">
        <v>333</v>
      </c>
      <c r="D21" s="22">
        <f t="shared" si="4"/>
        <v>9.57</v>
      </c>
      <c r="E21" s="21">
        <f>B21*2</f>
        <v>1914</v>
      </c>
      <c r="F21" s="2">
        <f t="shared" si="5"/>
        <v>19.14</v>
      </c>
      <c r="G21" s="28">
        <f t="shared" si="0"/>
        <v>3</v>
      </c>
      <c r="H21" s="23">
        <v>1</v>
      </c>
      <c r="I21" s="20">
        <v>1</v>
      </c>
      <c r="J21" s="20">
        <v>1</v>
      </c>
      <c r="K21" s="20">
        <v>1</v>
      </c>
      <c r="L21" s="20">
        <v>1</v>
      </c>
      <c r="M21" s="26">
        <f t="shared" si="1"/>
        <v>5</v>
      </c>
      <c r="N21" s="25">
        <f t="shared" si="2"/>
        <v>15</v>
      </c>
      <c r="O21" s="32">
        <f t="shared" si="3"/>
        <v>3</v>
      </c>
    </row>
    <row r="22" spans="1:15" s="59" customFormat="1" ht="15" thickBot="1">
      <c r="A22" s="24" t="s">
        <v>118</v>
      </c>
      <c r="B22" s="24">
        <v>-1297</v>
      </c>
      <c r="C22" s="23" t="s">
        <v>118</v>
      </c>
      <c r="D22" s="22">
        <f t="shared" si="4"/>
        <v>-12.97</v>
      </c>
      <c r="E22" s="21">
        <f>B22*-1*2</f>
        <v>2594</v>
      </c>
      <c r="F22" s="2">
        <f t="shared" si="5"/>
        <v>25.94</v>
      </c>
      <c r="G22" s="28">
        <f t="shared" si="0"/>
        <v>4</v>
      </c>
      <c r="H22" s="23">
        <v>0</v>
      </c>
      <c r="I22" s="20">
        <v>0</v>
      </c>
      <c r="J22" s="20">
        <v>1</v>
      </c>
      <c r="K22" s="20">
        <v>1</v>
      </c>
      <c r="L22" s="20">
        <v>1</v>
      </c>
      <c r="M22" s="26">
        <f t="shared" si="1"/>
        <v>3</v>
      </c>
      <c r="N22" s="25">
        <f t="shared" si="2"/>
        <v>12</v>
      </c>
      <c r="O22" s="32">
        <f t="shared" si="3"/>
        <v>2</v>
      </c>
    </row>
    <row r="23" spans="1:15" s="59" customFormat="1" ht="15" thickBot="1">
      <c r="A23" s="24" t="s">
        <v>334</v>
      </c>
      <c r="B23" s="24">
        <f>124+111+88+29+25+25+18+17+16+6+4+2+1</f>
        <v>466</v>
      </c>
      <c r="C23" s="23" t="s">
        <v>335</v>
      </c>
      <c r="D23" s="22">
        <f t="shared" si="4"/>
        <v>4.66</v>
      </c>
      <c r="E23" s="21">
        <f>B23*2</f>
        <v>932</v>
      </c>
      <c r="F23" s="2">
        <f t="shared" si="5"/>
        <v>9.32</v>
      </c>
      <c r="G23" s="28">
        <f t="shared" si="0"/>
        <v>3</v>
      </c>
      <c r="H23" s="23">
        <v>0</v>
      </c>
      <c r="I23" s="20">
        <v>1</v>
      </c>
      <c r="J23" s="20">
        <v>0</v>
      </c>
      <c r="K23" s="20">
        <v>1</v>
      </c>
      <c r="L23" s="20">
        <v>1</v>
      </c>
      <c r="M23" s="26">
        <f t="shared" si="1"/>
        <v>3</v>
      </c>
      <c r="N23" s="25">
        <f t="shared" si="2"/>
        <v>9</v>
      </c>
      <c r="O23" s="32">
        <f t="shared" si="3"/>
        <v>1</v>
      </c>
    </row>
    <row r="24" spans="1:15" s="59" customFormat="1" ht="15" thickBot="1">
      <c r="A24" s="24" t="s">
        <v>336</v>
      </c>
      <c r="B24" s="24">
        <f>2298+30+4+31</f>
        <v>2363</v>
      </c>
      <c r="C24" s="23" t="s">
        <v>337</v>
      </c>
      <c r="D24" s="22">
        <f t="shared" si="4"/>
        <v>23.63</v>
      </c>
      <c r="E24" s="21">
        <f>B24*2</f>
        <v>4726</v>
      </c>
      <c r="F24" s="2">
        <f t="shared" si="5"/>
        <v>47.26</v>
      </c>
      <c r="G24" s="28">
        <f t="shared" si="0"/>
        <v>4</v>
      </c>
      <c r="H24" s="23">
        <v>0</v>
      </c>
      <c r="I24" s="20">
        <v>0</v>
      </c>
      <c r="J24" s="20">
        <v>1</v>
      </c>
      <c r="K24" s="20">
        <v>1</v>
      </c>
      <c r="L24" s="20">
        <v>1</v>
      </c>
      <c r="M24" s="26">
        <f t="shared" si="1"/>
        <v>3</v>
      </c>
      <c r="N24" s="25">
        <f t="shared" si="2"/>
        <v>12</v>
      </c>
      <c r="O24" s="32">
        <f t="shared" si="3"/>
        <v>2</v>
      </c>
    </row>
    <row r="25" spans="1:15" s="59" customFormat="1" ht="15" thickBot="1">
      <c r="A25" s="24" t="s">
        <v>338</v>
      </c>
      <c r="B25" s="24">
        <v>396</v>
      </c>
      <c r="C25" s="23" t="s">
        <v>338</v>
      </c>
      <c r="D25" s="22">
        <f t="shared" si="4"/>
        <v>3.96</v>
      </c>
      <c r="E25" s="21">
        <f>B25*2</f>
        <v>792</v>
      </c>
      <c r="F25" s="2">
        <f t="shared" si="5"/>
        <v>7.92</v>
      </c>
      <c r="G25" s="28">
        <f t="shared" si="0"/>
        <v>3</v>
      </c>
      <c r="H25" s="23">
        <v>1</v>
      </c>
      <c r="I25" s="20">
        <v>0</v>
      </c>
      <c r="J25" s="20">
        <v>1</v>
      </c>
      <c r="K25" s="20">
        <v>1</v>
      </c>
      <c r="L25" s="20">
        <v>1</v>
      </c>
      <c r="M25" s="26">
        <f t="shared" si="1"/>
        <v>4</v>
      </c>
      <c r="N25" s="25">
        <f t="shared" si="2"/>
        <v>12</v>
      </c>
      <c r="O25" s="32">
        <f t="shared" si="3"/>
        <v>2</v>
      </c>
    </row>
    <row r="26" spans="1:15" s="59" customFormat="1" ht="15" thickBot="1">
      <c r="A26" s="24" t="s">
        <v>339</v>
      </c>
      <c r="B26" s="24">
        <v>259</v>
      </c>
      <c r="C26" s="23" t="s">
        <v>340</v>
      </c>
      <c r="D26" s="22">
        <f t="shared" si="4"/>
        <v>2.59</v>
      </c>
      <c r="E26" s="21">
        <f>B26</f>
        <v>259</v>
      </c>
      <c r="F26" s="2">
        <f t="shared" si="5"/>
        <v>2.59</v>
      </c>
      <c r="G26" s="28">
        <f t="shared" si="0"/>
        <v>2</v>
      </c>
      <c r="H26" s="23">
        <v>0</v>
      </c>
      <c r="I26" s="20">
        <v>0</v>
      </c>
      <c r="J26" s="20">
        <v>0</v>
      </c>
      <c r="K26" s="20">
        <v>1</v>
      </c>
      <c r="L26" s="20">
        <v>1</v>
      </c>
      <c r="M26" s="26">
        <f t="shared" si="1"/>
        <v>2</v>
      </c>
      <c r="N26" s="25">
        <f t="shared" si="2"/>
        <v>4</v>
      </c>
      <c r="O26" s="32">
        <f t="shared" si="3"/>
        <v>0</v>
      </c>
    </row>
    <row r="27" spans="1:15" s="59" customFormat="1" ht="15" thickBot="1">
      <c r="A27" s="24" t="s">
        <v>341</v>
      </c>
      <c r="B27" s="24">
        <f>54869+9723+181-82918</f>
        <v>-18145</v>
      </c>
      <c r="C27" s="23" t="s">
        <v>342</v>
      </c>
      <c r="D27" s="22">
        <f t="shared" si="4"/>
        <v>-181.45</v>
      </c>
      <c r="E27" s="21">
        <f>B27</f>
        <v>-18145</v>
      </c>
      <c r="F27" s="2">
        <f>E27/100*-1</f>
        <v>181.45</v>
      </c>
      <c r="G27" s="28">
        <f t="shared" si="0"/>
        <v>5</v>
      </c>
      <c r="H27" s="23">
        <v>1</v>
      </c>
      <c r="I27" s="20">
        <v>0</v>
      </c>
      <c r="J27" s="20">
        <v>1</v>
      </c>
      <c r="K27" s="20">
        <v>1</v>
      </c>
      <c r="L27" s="20">
        <v>0</v>
      </c>
      <c r="M27" s="26">
        <f t="shared" si="1"/>
        <v>3</v>
      </c>
      <c r="N27" s="25">
        <f t="shared" si="2"/>
        <v>15</v>
      </c>
      <c r="O27" s="32">
        <f t="shared" si="3"/>
        <v>3</v>
      </c>
    </row>
    <row r="28" spans="1:15" s="59" customFormat="1" ht="15" thickBot="1">
      <c r="A28" s="24" t="s">
        <v>343</v>
      </c>
      <c r="B28" s="24">
        <f>536+18+2</f>
        <v>556</v>
      </c>
      <c r="C28" s="23" t="s">
        <v>344</v>
      </c>
      <c r="D28" s="22">
        <f t="shared" si="4"/>
        <v>5.56</v>
      </c>
      <c r="E28" s="21">
        <f>B28*2</f>
        <v>1112</v>
      </c>
      <c r="F28" s="2">
        <f>E28/100</f>
        <v>11.12</v>
      </c>
      <c r="G28" s="28">
        <f t="shared" si="0"/>
        <v>3</v>
      </c>
      <c r="H28" s="23">
        <v>1</v>
      </c>
      <c r="I28" s="20">
        <v>0</v>
      </c>
      <c r="J28" s="20">
        <v>1</v>
      </c>
      <c r="K28" s="20">
        <v>1</v>
      </c>
      <c r="L28" s="20">
        <v>1</v>
      </c>
      <c r="M28" s="26">
        <f t="shared" si="1"/>
        <v>4</v>
      </c>
      <c r="N28" s="25">
        <f t="shared" si="2"/>
        <v>12</v>
      </c>
      <c r="O28" s="32">
        <f t="shared" si="3"/>
        <v>2</v>
      </c>
    </row>
    <row r="29" spans="1:15" s="59" customFormat="1" ht="15" thickBot="1">
      <c r="A29" s="24" t="s">
        <v>345</v>
      </c>
      <c r="B29" s="24">
        <f>53313-34-13107-31622</f>
        <v>8550</v>
      </c>
      <c r="C29" s="23" t="s">
        <v>171</v>
      </c>
      <c r="D29" s="22">
        <f t="shared" si="4"/>
        <v>85.5</v>
      </c>
      <c r="E29" s="21">
        <f>B29</f>
        <v>8550</v>
      </c>
      <c r="F29" s="2">
        <f>E29/100</f>
        <v>85.5</v>
      </c>
      <c r="G29" s="28">
        <f t="shared" si="0"/>
        <v>4</v>
      </c>
      <c r="H29" s="23">
        <v>1</v>
      </c>
      <c r="I29" s="20">
        <v>0</v>
      </c>
      <c r="J29" s="20">
        <v>0</v>
      </c>
      <c r="K29" s="20">
        <v>1</v>
      </c>
      <c r="L29" s="20">
        <v>1</v>
      </c>
      <c r="M29" s="26">
        <f t="shared" si="1"/>
        <v>3</v>
      </c>
      <c r="N29" s="25">
        <f t="shared" si="2"/>
        <v>12</v>
      </c>
      <c r="O29" s="32">
        <f t="shared" si="3"/>
        <v>2</v>
      </c>
    </row>
    <row r="30" spans="1:15" s="59" customFormat="1" ht="15" thickBot="1">
      <c r="A30" s="24" t="s">
        <v>346</v>
      </c>
      <c r="B30" s="24">
        <v>-104088</v>
      </c>
      <c r="C30" s="23" t="s">
        <v>349</v>
      </c>
      <c r="D30" s="22">
        <f t="shared" si="4"/>
        <v>-1040.88</v>
      </c>
      <c r="E30" s="21">
        <f>B30*-1*2</f>
        <v>208176</v>
      </c>
      <c r="F30" s="2">
        <f>E30/100</f>
        <v>2081.76</v>
      </c>
      <c r="G30" s="28">
        <f t="shared" si="0"/>
        <v>5</v>
      </c>
      <c r="H30" s="23">
        <v>0</v>
      </c>
      <c r="I30" s="20">
        <v>0</v>
      </c>
      <c r="J30" s="20">
        <v>0</v>
      </c>
      <c r="K30" s="20">
        <v>1</v>
      </c>
      <c r="L30" s="20">
        <v>1</v>
      </c>
      <c r="M30" s="26">
        <f t="shared" si="1"/>
        <v>2</v>
      </c>
      <c r="N30" s="25">
        <f t="shared" si="2"/>
        <v>10</v>
      </c>
      <c r="O30" s="32">
        <f t="shared" si="3"/>
        <v>2</v>
      </c>
    </row>
    <row r="31" spans="1:15" s="59" customFormat="1" ht="14.25">
      <c r="A31" s="24" t="s">
        <v>347</v>
      </c>
      <c r="B31" s="24">
        <f>7491+435</f>
        <v>7926</v>
      </c>
      <c r="C31" s="23" t="s">
        <v>348</v>
      </c>
      <c r="D31" s="22">
        <f t="shared" si="4"/>
        <v>79.26</v>
      </c>
      <c r="E31" s="21">
        <f>B31</f>
        <v>7926</v>
      </c>
      <c r="F31" s="2">
        <f>E31/100</f>
        <v>79.26</v>
      </c>
      <c r="G31" s="28">
        <f t="shared" si="0"/>
        <v>4</v>
      </c>
      <c r="H31" s="23">
        <v>1</v>
      </c>
      <c r="I31" s="20">
        <v>0</v>
      </c>
      <c r="J31" s="20">
        <v>1</v>
      </c>
      <c r="K31" s="20">
        <v>1</v>
      </c>
      <c r="L31" s="20">
        <v>1</v>
      </c>
      <c r="M31" s="26">
        <f t="shared" si="1"/>
        <v>4</v>
      </c>
      <c r="N31" s="25">
        <f t="shared" si="2"/>
        <v>16</v>
      </c>
      <c r="O31" s="32">
        <f t="shared" si="3"/>
        <v>3</v>
      </c>
    </row>
    <row r="32" spans="1:15" s="59" customFormat="1" ht="15.75" thickBot="1">
      <c r="A32" s="48" t="s">
        <v>9</v>
      </c>
      <c r="B32" s="17" t="s">
        <v>19</v>
      </c>
      <c r="C32" s="16"/>
      <c r="D32" s="15" t="s">
        <v>19</v>
      </c>
      <c r="E32" s="14"/>
      <c r="F32" s="1"/>
      <c r="G32" s="13"/>
      <c r="H32" s="12"/>
      <c r="I32" s="11"/>
      <c r="J32" s="11"/>
      <c r="K32" s="11"/>
      <c r="L32" s="11"/>
      <c r="M32" s="10"/>
      <c r="N32" s="9"/>
      <c r="O32" s="9"/>
    </row>
    <row r="33" spans="2:6" s="59" customFormat="1" ht="12.75">
      <c r="B33" s="59" t="s">
        <v>19</v>
      </c>
      <c r="D33" s="56"/>
      <c r="E33" s="55"/>
      <c r="F33" s="55"/>
    </row>
  </sheetData>
  <sheetProtection/>
  <mergeCells count="2">
    <mergeCell ref="A1:O1"/>
    <mergeCell ref="H4:M4"/>
  </mergeCells>
  <printOptions/>
  <pageMargins left="1" right="0.25" top="0.5" bottom="0.5" header="0.5" footer="0.5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ANY</cp:lastModifiedBy>
  <cp:lastPrinted>2010-05-28T09:01:19Z</cp:lastPrinted>
  <dcterms:created xsi:type="dcterms:W3CDTF">2010-05-15T10:42:30Z</dcterms:created>
  <dcterms:modified xsi:type="dcterms:W3CDTF">2014-01-31T15:55:24Z</dcterms:modified>
  <cp:category/>
  <cp:version/>
  <cp:contentType/>
  <cp:contentStatus/>
</cp:coreProperties>
</file>