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 activeTab="1"/>
  </bookViews>
  <sheets>
    <sheet name="WACC" sheetId="2" r:id="rId1"/>
    <sheet name="DCF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" i="2" l="1"/>
  <c r="D18" i="2" l="1"/>
  <c r="D16" i="2"/>
  <c r="D19" i="2"/>
  <c r="D20" i="2" s="1"/>
  <c r="D12" i="2"/>
  <c r="E11" i="2"/>
  <c r="D11" i="2"/>
  <c r="D5" i="2"/>
  <c r="D37" i="1" l="1"/>
  <c r="F20" i="1"/>
  <c r="E20" i="1"/>
  <c r="D20" i="1"/>
  <c r="E26" i="1"/>
  <c r="F26" i="1" s="1"/>
  <c r="G26" i="1" s="1"/>
  <c r="H26" i="1" s="1"/>
  <c r="I26" i="1" s="1"/>
  <c r="J26" i="1" s="1"/>
  <c r="K26" i="1" s="1"/>
  <c r="L26" i="1" s="1"/>
  <c r="M26" i="1" s="1"/>
  <c r="E2" i="1"/>
  <c r="F2" i="1" s="1"/>
  <c r="G2" i="1" s="1"/>
  <c r="H2" i="1" s="1"/>
  <c r="I2" i="1" s="1"/>
  <c r="J2" i="1" s="1"/>
  <c r="K2" i="1" s="1"/>
  <c r="L2" i="1" s="1"/>
  <c r="M2" i="1" s="1"/>
  <c r="G20" i="1" l="1"/>
  <c r="F15" i="1"/>
  <c r="E15" i="1"/>
  <c r="D15" i="1"/>
  <c r="G12" i="1"/>
  <c r="G15" i="1" s="1"/>
  <c r="F11" i="1"/>
  <c r="E11" i="1"/>
  <c r="D11" i="1"/>
  <c r="G9" i="1"/>
  <c r="F8" i="1"/>
  <c r="E8" i="1"/>
  <c r="D8" i="1"/>
  <c r="H5" i="1"/>
  <c r="H20" i="1" s="1"/>
  <c r="I5" i="1" l="1"/>
  <c r="H12" i="1"/>
  <c r="H15" i="1" s="1"/>
  <c r="H9" i="1"/>
  <c r="F23" i="1"/>
  <c r="F34" i="1" s="1"/>
  <c r="D23" i="1"/>
  <c r="D34" i="1" s="1"/>
  <c r="E23" i="1"/>
  <c r="E34" i="1" s="1"/>
  <c r="G23" i="1"/>
  <c r="G34" i="1" s="1"/>
  <c r="H23" i="1" l="1"/>
  <c r="H34" i="1" s="1"/>
  <c r="J5" i="1"/>
  <c r="I12" i="1"/>
  <c r="I15" i="1" s="1"/>
  <c r="I20" i="1"/>
  <c r="I9" i="1"/>
  <c r="I23" i="1" l="1"/>
  <c r="I34" i="1" s="1"/>
  <c r="K5" i="1"/>
  <c r="J12" i="1"/>
  <c r="J15" i="1" s="1"/>
  <c r="J20" i="1"/>
  <c r="J9" i="1"/>
  <c r="J23" i="1" l="1"/>
  <c r="J34" i="1" s="1"/>
  <c r="L5" i="1"/>
  <c r="K20" i="1"/>
  <c r="K9" i="1"/>
  <c r="K12" i="1"/>
  <c r="K15" i="1" s="1"/>
  <c r="K23" i="1" l="1"/>
  <c r="K34" i="1" s="1"/>
  <c r="M5" i="1"/>
  <c r="L20" i="1"/>
  <c r="L9" i="1"/>
  <c r="L12" i="1"/>
  <c r="L15" i="1" s="1"/>
  <c r="L23" i="1" l="1"/>
  <c r="L34" i="1" s="1"/>
  <c r="M20" i="1"/>
  <c r="M12" i="1"/>
  <c r="M15" i="1" s="1"/>
  <c r="M9" i="1"/>
  <c r="M23" i="1" l="1"/>
  <c r="M31" i="1" s="1"/>
  <c r="M32" i="1" s="1"/>
  <c r="M34" i="1" s="1"/>
  <c r="D36" i="1" s="1"/>
  <c r="D38" i="1" s="1"/>
  <c r="D40" i="1" s="1"/>
</calcChain>
</file>

<file path=xl/sharedStrings.xml><?xml version="1.0" encoding="utf-8"?>
<sst xmlns="http://schemas.openxmlformats.org/spreadsheetml/2006/main" count="50" uniqueCount="49">
  <si>
    <t>Values in INR mn</t>
  </si>
  <si>
    <t>Revenue growth %</t>
  </si>
  <si>
    <t>Revenue</t>
  </si>
  <si>
    <t>EBITDA margin %</t>
  </si>
  <si>
    <t>EBITDA</t>
  </si>
  <si>
    <t>2011E</t>
  </si>
  <si>
    <t>2012E</t>
  </si>
  <si>
    <t>2013E</t>
  </si>
  <si>
    <t>2104E</t>
  </si>
  <si>
    <t>2015E</t>
  </si>
  <si>
    <t>2016E</t>
  </si>
  <si>
    <t>2017E</t>
  </si>
  <si>
    <t>2018E</t>
  </si>
  <si>
    <t>2019E</t>
  </si>
  <si>
    <t>2020E</t>
  </si>
  <si>
    <t>EBIT margins %</t>
  </si>
  <si>
    <t>EBIT</t>
  </si>
  <si>
    <t>Tax rate %</t>
  </si>
  <si>
    <t>Tax on EBIT</t>
  </si>
  <si>
    <t xml:space="preserve">CAPEX </t>
  </si>
  <si>
    <t>Working capital as % of revenue</t>
  </si>
  <si>
    <t>Working capital</t>
  </si>
  <si>
    <t>Free cashflows</t>
  </si>
  <si>
    <t>Discounted cashflows</t>
  </si>
  <si>
    <t>Terminal growth rate</t>
  </si>
  <si>
    <t>End year value</t>
  </si>
  <si>
    <t xml:space="preserve">Terminal value </t>
  </si>
  <si>
    <t>Years</t>
  </si>
  <si>
    <t>PV of future cashflows (EV)</t>
  </si>
  <si>
    <t>Net debt (Total debt - Cash)</t>
  </si>
  <si>
    <t>Equity value (EV-Net debt)</t>
  </si>
  <si>
    <t>Price per share (INR)</t>
  </si>
  <si>
    <t>Number of shares OS (mn)</t>
  </si>
  <si>
    <t>Discount rate / factor (WACC)</t>
  </si>
  <si>
    <t xml:space="preserve">Reliance Industries Ltd. </t>
  </si>
  <si>
    <t>Number of shares (mn)</t>
  </si>
  <si>
    <t>Market value of equity (INR mn)</t>
  </si>
  <si>
    <t xml:space="preserve">Short term loans </t>
  </si>
  <si>
    <t>Long term loans</t>
  </si>
  <si>
    <t>Total</t>
  </si>
  <si>
    <t>Average</t>
  </si>
  <si>
    <t>Cost of debt</t>
  </si>
  <si>
    <t xml:space="preserve">Cost of equity </t>
  </si>
  <si>
    <t>WACC</t>
  </si>
  <si>
    <t>Interest outflow for the year</t>
  </si>
  <si>
    <t>Total debt + Equity</t>
  </si>
  <si>
    <t>(Equity / Total capital)*cost of equity</t>
  </si>
  <si>
    <t>(Debt / Total capital)*cost of Debt</t>
  </si>
  <si>
    <t>INR 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</si>
</sst>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9" fontId="4" fillId="2" borderId="0" xfId="0" applyNumberFormat="1" applyFont="1" applyFill="1"/>
    <xf numFmtId="164" fontId="0" fillId="0" borderId="0" xfId="1" applyNumberFormat="1" applyFont="1"/>
    <xf numFmtId="165" fontId="0" fillId="0" borderId="0" xfId="1" applyNumberFormat="1" applyFont="1"/>
    <xf numFmtId="0" fontId="2" fillId="0" borderId="0" xfId="0" applyFont="1"/>
    <xf numFmtId="9" fontId="3" fillId="0" borderId="0" xfId="0" applyNumberFormat="1" applyFont="1" applyFill="1"/>
    <xf numFmtId="165" fontId="0" fillId="0" borderId="0" xfId="0" applyNumberFormat="1"/>
    <xf numFmtId="9" fontId="0" fillId="0" borderId="0" xfId="0" applyNumberFormat="1"/>
    <xf numFmtId="164" fontId="2" fillId="0" borderId="0" xfId="1" applyNumberFormat="1" applyFont="1"/>
    <xf numFmtId="0" fontId="0" fillId="0" borderId="1" xfId="0" applyBorder="1"/>
    <xf numFmtId="0" fontId="2" fillId="0" borderId="1" xfId="0" applyFont="1" applyBorder="1" applyAlignment="1">
      <alignment horizontal="right"/>
    </xf>
    <xf numFmtId="165" fontId="2" fillId="0" borderId="0" xfId="1" applyNumberFormat="1" applyFont="1"/>
    <xf numFmtId="165" fontId="5" fillId="2" borderId="0" xfId="1" applyNumberFormat="1" applyFont="1" applyFill="1"/>
    <xf numFmtId="165" fontId="2" fillId="0" borderId="0" xfId="0" applyNumberFormat="1" applyFont="1"/>
    <xf numFmtId="0" fontId="0" fillId="0" borderId="2" xfId="0" applyBorder="1"/>
    <xf numFmtId="0" fontId="0" fillId="0" borderId="4" xfId="0" applyBorder="1"/>
    <xf numFmtId="9" fontId="4" fillId="2" borderId="4" xfId="0" applyNumberFormat="1" applyFont="1" applyFill="1" applyBorder="1"/>
    <xf numFmtId="0" fontId="2" fillId="0" borderId="4" xfId="0" applyFont="1" applyBorder="1"/>
    <xf numFmtId="165" fontId="5" fillId="2" borderId="4" xfId="1" applyNumberFormat="1" applyFont="1" applyFill="1" applyBorder="1"/>
    <xf numFmtId="165" fontId="2" fillId="0" borderId="4" xfId="0" applyNumberFormat="1" applyFont="1" applyBorder="1"/>
    <xf numFmtId="0" fontId="2" fillId="0" borderId="3" xfId="0" applyFont="1" applyBorder="1"/>
    <xf numFmtId="165" fontId="2" fillId="0" borderId="3" xfId="0" applyNumberFormat="1" applyFont="1" applyBorder="1"/>
    <xf numFmtId="165" fontId="2" fillId="0" borderId="3" xfId="1" applyNumberFormat="1" applyFont="1" applyBorder="1"/>
    <xf numFmtId="0" fontId="6" fillId="0" borderId="0" xfId="0" applyFont="1"/>
    <xf numFmtId="9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165" fontId="0" fillId="0" borderId="0" xfId="1" applyNumberFormat="1" applyFont="1" applyBorder="1"/>
    <xf numFmtId="9" fontId="0" fillId="0" borderId="0" xfId="0" applyNumberFormat="1" applyBorder="1"/>
    <xf numFmtId="0" fontId="2" fillId="0" borderId="0" xfId="0" applyFont="1" applyBorder="1"/>
    <xf numFmtId="9" fontId="2" fillId="0" borderId="0" xfId="0" applyNumberFormat="1" applyFont="1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showGridLines="0" workbookViewId="0">
      <selection activeCell="D16" sqref="D16"/>
    </sheetView>
  </sheetViews>
  <sheetFormatPr defaultRowHeight="15" x14ac:dyDescent="0.25"/>
  <cols>
    <col min="3" max="3" width="34.140625" bestFit="1" customWidth="1"/>
    <col min="4" max="4" width="13.28515625" bestFit="1" customWidth="1"/>
    <col min="5" max="5" width="11.5703125" bestFit="1" customWidth="1"/>
    <col min="6" max="6" width="8.7109375" customWidth="1"/>
  </cols>
  <sheetData>
    <row r="1" spans="2:6" ht="15.75" thickBot="1" x14ac:dyDescent="0.3"/>
    <row r="2" spans="2:6" x14ac:dyDescent="0.25">
      <c r="B2" s="25"/>
      <c r="C2" s="26"/>
      <c r="D2" s="26"/>
      <c r="E2" s="26"/>
      <c r="F2" s="27"/>
    </row>
    <row r="3" spans="2:6" x14ac:dyDescent="0.25">
      <c r="B3" s="28"/>
      <c r="C3" s="29" t="s">
        <v>35</v>
      </c>
      <c r="D3" s="29">
        <v>3274</v>
      </c>
      <c r="E3" s="29"/>
      <c r="F3" s="30"/>
    </row>
    <row r="4" spans="2:6" x14ac:dyDescent="0.25">
      <c r="B4" s="28"/>
      <c r="C4" s="29" t="s">
        <v>31</v>
      </c>
      <c r="D4" s="29">
        <v>741</v>
      </c>
      <c r="E4" s="29"/>
      <c r="F4" s="30"/>
    </row>
    <row r="5" spans="2:6" x14ac:dyDescent="0.25">
      <c r="B5" s="28"/>
      <c r="C5" s="29" t="s">
        <v>36</v>
      </c>
      <c r="D5" s="31">
        <f>D3*D4</f>
        <v>2426034</v>
      </c>
      <c r="E5" s="29"/>
      <c r="F5" s="30"/>
    </row>
    <row r="6" spans="2:6" x14ac:dyDescent="0.25">
      <c r="B6" s="28"/>
      <c r="C6" s="33" t="s">
        <v>42</v>
      </c>
      <c r="D6" s="34">
        <v>0.12</v>
      </c>
      <c r="E6" s="29"/>
      <c r="F6" s="30"/>
    </row>
    <row r="7" spans="2:6" x14ac:dyDescent="0.25">
      <c r="B7" s="28"/>
      <c r="C7" s="29"/>
      <c r="D7" s="32"/>
      <c r="E7" s="29"/>
      <c r="F7" s="30"/>
    </row>
    <row r="8" spans="2:6" x14ac:dyDescent="0.25">
      <c r="B8" s="28"/>
      <c r="C8" s="37" t="s">
        <v>48</v>
      </c>
      <c r="D8" s="20">
        <v>2011</v>
      </c>
      <c r="E8" s="20">
        <v>2010</v>
      </c>
      <c r="F8" s="30"/>
    </row>
    <row r="9" spans="2:6" x14ac:dyDescent="0.25">
      <c r="B9" s="28"/>
      <c r="C9" s="29" t="s">
        <v>37</v>
      </c>
      <c r="D9" s="31">
        <v>131886</v>
      </c>
      <c r="E9" s="31">
        <v>66192</v>
      </c>
      <c r="F9" s="30"/>
    </row>
    <row r="10" spans="2:6" x14ac:dyDescent="0.25">
      <c r="B10" s="28"/>
      <c r="C10" s="29" t="s">
        <v>38</v>
      </c>
      <c r="D10" s="31">
        <v>709176</v>
      </c>
      <c r="E10" s="31">
        <v>579863</v>
      </c>
      <c r="F10" s="30"/>
    </row>
    <row r="11" spans="2:6" x14ac:dyDescent="0.25">
      <c r="B11" s="28"/>
      <c r="C11" s="29" t="s">
        <v>39</v>
      </c>
      <c r="D11" s="31">
        <f>SUM(D9:D10)</f>
        <v>841062</v>
      </c>
      <c r="E11" s="31">
        <f>SUM(E9:E10)</f>
        <v>646055</v>
      </c>
      <c r="F11" s="30"/>
    </row>
    <row r="12" spans="2:6" x14ac:dyDescent="0.25">
      <c r="B12" s="28"/>
      <c r="C12" s="29" t="s">
        <v>40</v>
      </c>
      <c r="D12" s="31">
        <f>AVERAGE(D11:E11)</f>
        <v>743558.5</v>
      </c>
      <c r="E12" s="29"/>
      <c r="F12" s="30"/>
    </row>
    <row r="13" spans="2:6" x14ac:dyDescent="0.25">
      <c r="B13" s="28"/>
      <c r="C13" s="29" t="s">
        <v>44</v>
      </c>
      <c r="D13" s="31">
        <v>57890</v>
      </c>
      <c r="E13" s="29"/>
      <c r="F13" s="30"/>
    </row>
    <row r="14" spans="2:6" x14ac:dyDescent="0.25">
      <c r="B14" s="28"/>
      <c r="C14" s="33" t="s">
        <v>41</v>
      </c>
      <c r="D14" s="34">
        <f>D13/D12*(1-33%)</f>
        <v>5.2163077955534091E-2</v>
      </c>
      <c r="E14" s="29"/>
      <c r="F14" s="30"/>
    </row>
    <row r="15" spans="2:6" x14ac:dyDescent="0.25">
      <c r="B15" s="28"/>
      <c r="C15" s="29"/>
      <c r="D15" s="29"/>
      <c r="E15" s="29"/>
      <c r="F15" s="30"/>
    </row>
    <row r="16" spans="2:6" x14ac:dyDescent="0.25">
      <c r="B16" s="28"/>
      <c r="C16" s="29" t="s">
        <v>45</v>
      </c>
      <c r="D16" s="31">
        <f>D11+D5</f>
        <v>3267096</v>
      </c>
      <c r="E16" s="29"/>
      <c r="F16" s="30"/>
    </row>
    <row r="17" spans="2:6" x14ac:dyDescent="0.25">
      <c r="B17" s="28"/>
      <c r="C17" s="29"/>
      <c r="D17" s="29"/>
      <c r="E17" s="29"/>
      <c r="F17" s="30"/>
    </row>
    <row r="18" spans="2:6" x14ac:dyDescent="0.25">
      <c r="B18" s="28"/>
      <c r="C18" s="29" t="s">
        <v>46</v>
      </c>
      <c r="D18" s="32">
        <f>D5/D16*D6</f>
        <v>8.9107905001873225E-2</v>
      </c>
      <c r="E18" s="29"/>
      <c r="F18" s="30"/>
    </row>
    <row r="19" spans="2:6" x14ac:dyDescent="0.25">
      <c r="B19" s="28"/>
      <c r="C19" s="29" t="s">
        <v>47</v>
      </c>
      <c r="D19" s="32">
        <f>D11/D16*D14</f>
        <v>1.3428556329975434E-2</v>
      </c>
      <c r="E19" s="29"/>
      <c r="F19" s="30"/>
    </row>
    <row r="20" spans="2:6" x14ac:dyDescent="0.25">
      <c r="B20" s="28"/>
      <c r="C20" s="33" t="s">
        <v>43</v>
      </c>
      <c r="D20" s="34">
        <f>SUM(D18:D19)</f>
        <v>0.10253646133184866</v>
      </c>
      <c r="E20" s="29"/>
      <c r="F20" s="30"/>
    </row>
    <row r="21" spans="2:6" x14ac:dyDescent="0.25">
      <c r="B21" s="28"/>
      <c r="C21" s="29"/>
      <c r="D21" s="29"/>
      <c r="E21" s="29"/>
      <c r="F21" s="30"/>
    </row>
    <row r="22" spans="2:6" x14ac:dyDescent="0.25">
      <c r="B22" s="28"/>
      <c r="C22" s="29"/>
      <c r="D22" s="29"/>
      <c r="E22" s="29"/>
      <c r="F22" s="30"/>
    </row>
    <row r="23" spans="2:6" ht="15.75" thickBot="1" x14ac:dyDescent="0.3">
      <c r="B23" s="35"/>
      <c r="C23" s="14"/>
      <c r="D23" s="14"/>
      <c r="E23" s="14"/>
      <c r="F23" s="3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showGridLines="0" tabSelected="1" zoomScale="90" zoomScaleNormal="90" workbookViewId="0">
      <selection activeCell="D1" sqref="D1"/>
    </sheetView>
  </sheetViews>
  <sheetFormatPr defaultRowHeight="15" x14ac:dyDescent="0.25"/>
  <cols>
    <col min="1" max="1" width="6.7109375" customWidth="1"/>
    <col min="2" max="2" width="29.85546875" bestFit="1" customWidth="1"/>
    <col min="4" max="13" width="13.28515625" bestFit="1" customWidth="1"/>
    <col min="14" max="14" width="6" customWidth="1"/>
  </cols>
  <sheetData>
    <row r="1" spans="2:13" x14ac:dyDescent="0.25">
      <c r="B1" s="23" t="s">
        <v>34</v>
      </c>
    </row>
    <row r="2" spans="2:13" x14ac:dyDescent="0.25">
      <c r="B2" t="s">
        <v>27</v>
      </c>
      <c r="D2">
        <v>1</v>
      </c>
      <c r="E2">
        <f>D2+1</f>
        <v>2</v>
      </c>
      <c r="F2">
        <f t="shared" ref="F2:M2" si="0">E2+1</f>
        <v>3</v>
      </c>
      <c r="G2">
        <f t="shared" si="0"/>
        <v>4</v>
      </c>
      <c r="H2">
        <f t="shared" si="0"/>
        <v>5</v>
      </c>
      <c r="I2">
        <f t="shared" si="0"/>
        <v>6</v>
      </c>
      <c r="J2">
        <f t="shared" si="0"/>
        <v>7</v>
      </c>
      <c r="K2">
        <f t="shared" si="0"/>
        <v>8</v>
      </c>
      <c r="L2">
        <f t="shared" si="0"/>
        <v>9</v>
      </c>
      <c r="M2">
        <f t="shared" si="0"/>
        <v>10</v>
      </c>
    </row>
    <row r="3" spans="2:13" ht="15.75" thickBot="1" x14ac:dyDescent="0.3">
      <c r="B3" s="9" t="s">
        <v>0</v>
      </c>
      <c r="C3" s="9"/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2:13" ht="15.75" thickTop="1" x14ac:dyDescent="0.25"/>
    <row r="5" spans="2:13" x14ac:dyDescent="0.25">
      <c r="B5" s="4" t="s">
        <v>2</v>
      </c>
      <c r="C5" s="4"/>
      <c r="D5" s="12">
        <v>2658106</v>
      </c>
      <c r="E5" s="12">
        <v>3132220</v>
      </c>
      <c r="F5" s="12">
        <v>3005420</v>
      </c>
      <c r="G5" s="12">
        <v>2946670</v>
      </c>
      <c r="H5" s="11">
        <f>G5*(1+H6)</f>
        <v>3094003.5</v>
      </c>
      <c r="I5" s="11">
        <f t="shared" ref="I5:M5" si="1">H5*(1+I6)</f>
        <v>3248703.6750000003</v>
      </c>
      <c r="J5" s="11">
        <f t="shared" si="1"/>
        <v>3411138.8587500006</v>
      </c>
      <c r="K5" s="11">
        <f t="shared" si="1"/>
        <v>3581695.8016875009</v>
      </c>
      <c r="L5" s="11">
        <f t="shared" si="1"/>
        <v>3760780.591771876</v>
      </c>
      <c r="M5" s="11">
        <f t="shared" si="1"/>
        <v>3948819.6213604701</v>
      </c>
    </row>
    <row r="6" spans="2:13" x14ac:dyDescent="0.25">
      <c r="B6" s="15" t="s">
        <v>1</v>
      </c>
      <c r="C6" s="15"/>
      <c r="D6" s="15"/>
      <c r="E6" s="24"/>
      <c r="F6" s="24"/>
      <c r="G6" s="24"/>
      <c r="H6" s="16">
        <v>0.05</v>
      </c>
      <c r="I6" s="16">
        <v>0.05</v>
      </c>
      <c r="J6" s="16">
        <v>0.05</v>
      </c>
      <c r="K6" s="16">
        <v>0.05</v>
      </c>
      <c r="L6" s="16">
        <v>0.05</v>
      </c>
      <c r="M6" s="16">
        <v>0.05</v>
      </c>
    </row>
    <row r="8" spans="2:13" x14ac:dyDescent="0.25">
      <c r="B8" t="s">
        <v>3</v>
      </c>
      <c r="D8" s="5">
        <f>D9/D5</f>
        <v>0.14312296048389342</v>
      </c>
      <c r="E8" s="5">
        <f t="shared" ref="E8:F8" si="2">E9/E5</f>
        <v>0.12523226337868987</v>
      </c>
      <c r="F8" s="5">
        <f t="shared" si="2"/>
        <v>0.14662809191394213</v>
      </c>
      <c r="G8" s="1">
        <v>0.154</v>
      </c>
      <c r="H8" s="1">
        <v>0.154</v>
      </c>
      <c r="I8" s="1">
        <v>0.154</v>
      </c>
      <c r="J8" s="1">
        <v>0.154</v>
      </c>
      <c r="K8" s="1">
        <v>0.154</v>
      </c>
      <c r="L8" s="1">
        <v>0.154</v>
      </c>
      <c r="M8" s="1">
        <v>0.154</v>
      </c>
    </row>
    <row r="9" spans="2:13" x14ac:dyDescent="0.25">
      <c r="B9" s="17" t="s">
        <v>4</v>
      </c>
      <c r="C9" s="17"/>
      <c r="D9" s="18">
        <v>380436</v>
      </c>
      <c r="E9" s="18">
        <v>392255</v>
      </c>
      <c r="F9" s="18">
        <v>440679</v>
      </c>
      <c r="G9" s="19">
        <f>G5*G8</f>
        <v>453787.18</v>
      </c>
      <c r="H9" s="19">
        <f t="shared" ref="H9:M9" si="3">H5*H8</f>
        <v>476476.53899999999</v>
      </c>
      <c r="I9" s="19">
        <f t="shared" si="3"/>
        <v>500300.36595000006</v>
      </c>
      <c r="J9" s="19">
        <f t="shared" si="3"/>
        <v>525315.3842475001</v>
      </c>
      <c r="K9" s="19">
        <f t="shared" si="3"/>
        <v>551581.15345987515</v>
      </c>
      <c r="L9" s="19">
        <f t="shared" si="3"/>
        <v>579160.21113286889</v>
      </c>
      <c r="M9" s="19">
        <f t="shared" si="3"/>
        <v>608118.22168951237</v>
      </c>
    </row>
    <row r="11" spans="2:13" x14ac:dyDescent="0.25">
      <c r="B11" t="s">
        <v>15</v>
      </c>
      <c r="D11" s="7">
        <f>D12/D5</f>
        <v>8.9999420640109906E-2</v>
      </c>
      <c r="E11" s="7">
        <f t="shared" ref="E11:F11" si="4">E12/E5</f>
        <v>8.4071361526329574E-2</v>
      </c>
      <c r="F11" s="7">
        <f t="shared" si="4"/>
        <v>9.9571440930053032E-2</v>
      </c>
      <c r="G11" s="1">
        <v>0.104</v>
      </c>
      <c r="H11" s="1">
        <v>0.104</v>
      </c>
      <c r="I11" s="1">
        <v>0.104</v>
      </c>
      <c r="J11" s="1">
        <v>0.104</v>
      </c>
      <c r="K11" s="1">
        <v>0.104</v>
      </c>
      <c r="L11" s="1">
        <v>0.104</v>
      </c>
      <c r="M11" s="1">
        <v>0.104</v>
      </c>
    </row>
    <row r="12" spans="2:13" x14ac:dyDescent="0.25">
      <c r="B12" s="17" t="s">
        <v>16</v>
      </c>
      <c r="C12" s="17"/>
      <c r="D12" s="18">
        <v>239228</v>
      </c>
      <c r="E12" s="18">
        <v>263330</v>
      </c>
      <c r="F12" s="18">
        <v>299254</v>
      </c>
      <c r="G12" s="19">
        <f>G5*G11</f>
        <v>306453.68</v>
      </c>
      <c r="H12" s="19">
        <f t="shared" ref="H12:M12" si="5">H5*H11</f>
        <v>321776.364</v>
      </c>
      <c r="I12" s="19">
        <f t="shared" si="5"/>
        <v>337865.18220000004</v>
      </c>
      <c r="J12" s="19">
        <f t="shared" si="5"/>
        <v>354758.44131000002</v>
      </c>
      <c r="K12" s="19">
        <f t="shared" si="5"/>
        <v>372496.36337550008</v>
      </c>
      <c r="L12" s="19">
        <f t="shared" si="5"/>
        <v>391121.18154427508</v>
      </c>
      <c r="M12" s="19">
        <f t="shared" si="5"/>
        <v>410677.24062148889</v>
      </c>
    </row>
    <row r="14" spans="2:13" x14ac:dyDescent="0.25">
      <c r="B14" t="s">
        <v>17</v>
      </c>
      <c r="D14" s="1">
        <v>0.32500000000000001</v>
      </c>
      <c r="E14" s="1">
        <v>0.32500000000000001</v>
      </c>
      <c r="F14" s="1">
        <v>0.32500000000000001</v>
      </c>
      <c r="G14" s="1">
        <v>0.32500000000000001</v>
      </c>
      <c r="H14" s="1">
        <v>0.32500000000000001</v>
      </c>
      <c r="I14" s="1">
        <v>0.32500000000000001</v>
      </c>
      <c r="J14" s="1">
        <v>0.32500000000000001</v>
      </c>
      <c r="K14" s="1">
        <v>0.32500000000000001</v>
      </c>
      <c r="L14" s="1">
        <v>0.32500000000000001</v>
      </c>
      <c r="M14" s="1">
        <v>0.32500000000000001</v>
      </c>
    </row>
    <row r="15" spans="2:13" x14ac:dyDescent="0.25">
      <c r="B15" s="17" t="s">
        <v>18</v>
      </c>
      <c r="C15" s="17"/>
      <c r="D15" s="18">
        <f>D12*D14</f>
        <v>77749.100000000006</v>
      </c>
      <c r="E15" s="18">
        <f t="shared" ref="E15:M15" si="6">E12*E14</f>
        <v>85582.25</v>
      </c>
      <c r="F15" s="18">
        <f t="shared" si="6"/>
        <v>97257.55</v>
      </c>
      <c r="G15" s="19">
        <f t="shared" si="6"/>
        <v>99597.445999999996</v>
      </c>
      <c r="H15" s="19">
        <f t="shared" si="6"/>
        <v>104577.3183</v>
      </c>
      <c r="I15" s="19">
        <f t="shared" si="6"/>
        <v>109806.18421500002</v>
      </c>
      <c r="J15" s="19">
        <f t="shared" si="6"/>
        <v>115296.49342575001</v>
      </c>
      <c r="K15" s="19">
        <f t="shared" si="6"/>
        <v>121061.31809703753</v>
      </c>
      <c r="L15" s="19">
        <f t="shared" si="6"/>
        <v>127114.38400188941</v>
      </c>
      <c r="M15" s="19">
        <f t="shared" si="6"/>
        <v>133470.1032019839</v>
      </c>
    </row>
    <row r="17" spans="2:13" x14ac:dyDescent="0.25">
      <c r="B17" s="17" t="s">
        <v>19</v>
      </c>
      <c r="C17" s="17"/>
      <c r="D17" s="18">
        <v>300</v>
      </c>
      <c r="E17" s="18">
        <v>300</v>
      </c>
      <c r="F17" s="18">
        <v>300</v>
      </c>
      <c r="G17" s="18">
        <v>300</v>
      </c>
      <c r="H17" s="18">
        <v>300</v>
      </c>
      <c r="I17" s="18">
        <v>300</v>
      </c>
      <c r="J17" s="18">
        <v>300</v>
      </c>
      <c r="K17" s="18">
        <v>300</v>
      </c>
      <c r="L17" s="18">
        <v>300</v>
      </c>
      <c r="M17" s="18">
        <v>300</v>
      </c>
    </row>
    <row r="19" spans="2:13" x14ac:dyDescent="0.25">
      <c r="B19" t="s">
        <v>20</v>
      </c>
      <c r="D19" s="1">
        <v>0.03</v>
      </c>
      <c r="E19" s="1">
        <v>0.03</v>
      </c>
      <c r="F19" s="1">
        <v>0.03</v>
      </c>
      <c r="G19" s="1">
        <v>0.03</v>
      </c>
      <c r="H19" s="1">
        <v>0.03</v>
      </c>
      <c r="I19" s="1">
        <v>0.03</v>
      </c>
      <c r="J19" s="1">
        <v>0.03</v>
      </c>
      <c r="K19" s="1">
        <v>0.03</v>
      </c>
      <c r="L19" s="1">
        <v>0.03</v>
      </c>
      <c r="M19" s="1">
        <v>0.03</v>
      </c>
    </row>
    <row r="20" spans="2:13" x14ac:dyDescent="0.25">
      <c r="B20" s="17" t="s">
        <v>21</v>
      </c>
      <c r="C20" s="17"/>
      <c r="D20" s="19">
        <f t="shared" ref="D20" si="7">D5*D19</f>
        <v>79743.179999999993</v>
      </c>
      <c r="E20" s="19">
        <f t="shared" ref="E20" si="8">E5*E19</f>
        <v>93966.599999999991</v>
      </c>
      <c r="F20" s="19">
        <f t="shared" ref="F20" si="9">F5*F19</f>
        <v>90162.599999999991</v>
      </c>
      <c r="G20" s="19">
        <f t="shared" ref="G20:M20" si="10">G5*G19</f>
        <v>88400.099999999991</v>
      </c>
      <c r="H20" s="19">
        <f t="shared" si="10"/>
        <v>92820.104999999996</v>
      </c>
      <c r="I20" s="19">
        <f t="shared" si="10"/>
        <v>97461.110249999998</v>
      </c>
      <c r="J20" s="19">
        <f t="shared" si="10"/>
        <v>102334.16576250001</v>
      </c>
      <c r="K20" s="19">
        <f t="shared" si="10"/>
        <v>107450.87405062502</v>
      </c>
      <c r="L20" s="19">
        <f t="shared" si="10"/>
        <v>112823.41775315627</v>
      </c>
      <c r="M20" s="19">
        <f t="shared" si="10"/>
        <v>118464.58864081409</v>
      </c>
    </row>
    <row r="23" spans="2:13" x14ac:dyDescent="0.25">
      <c r="B23" s="20" t="s">
        <v>22</v>
      </c>
      <c r="C23" s="20"/>
      <c r="D23" s="21">
        <f>D9-D15-D17-D20</f>
        <v>222643.72000000003</v>
      </c>
      <c r="E23" s="21">
        <f t="shared" ref="E23:M23" si="11">E9-E15-E17-E20</f>
        <v>212406.15000000002</v>
      </c>
      <c r="F23" s="21">
        <f t="shared" si="11"/>
        <v>252958.85000000003</v>
      </c>
      <c r="G23" s="21">
        <f t="shared" si="11"/>
        <v>265489.63400000002</v>
      </c>
      <c r="H23" s="21">
        <f t="shared" si="11"/>
        <v>278779.11570000002</v>
      </c>
      <c r="I23" s="21">
        <f t="shared" si="11"/>
        <v>292733.07148500008</v>
      </c>
      <c r="J23" s="21">
        <f t="shared" si="11"/>
        <v>307384.72505925008</v>
      </c>
      <c r="K23" s="21">
        <f t="shared" si="11"/>
        <v>322768.96131221263</v>
      </c>
      <c r="L23" s="21">
        <f t="shared" si="11"/>
        <v>338922.40937782323</v>
      </c>
      <c r="M23" s="21">
        <f t="shared" si="11"/>
        <v>355883.52984671434</v>
      </c>
    </row>
    <row r="26" spans="2:13" x14ac:dyDescent="0.25">
      <c r="B26" t="s">
        <v>33</v>
      </c>
      <c r="C26" s="1">
        <v>0.1</v>
      </c>
      <c r="D26" s="2">
        <v>1</v>
      </c>
      <c r="E26" s="2">
        <f>D26/(1+$C$26)</f>
        <v>0.90909090909090906</v>
      </c>
      <c r="F26" s="2">
        <f t="shared" ref="F26:M26" si="12">E26/(1+$C$26)</f>
        <v>0.82644628099173545</v>
      </c>
      <c r="G26" s="2">
        <f t="shared" si="12"/>
        <v>0.75131480090157765</v>
      </c>
      <c r="H26" s="2">
        <f t="shared" si="12"/>
        <v>0.68301345536507052</v>
      </c>
      <c r="I26" s="2">
        <f t="shared" si="12"/>
        <v>0.62092132305915493</v>
      </c>
      <c r="J26" s="2">
        <f t="shared" si="12"/>
        <v>0.56447393005377711</v>
      </c>
      <c r="K26" s="2">
        <f t="shared" si="12"/>
        <v>0.51315811823070645</v>
      </c>
      <c r="L26" s="2">
        <f t="shared" si="12"/>
        <v>0.46650738020973309</v>
      </c>
      <c r="M26" s="2">
        <f t="shared" si="12"/>
        <v>0.42409761837248461</v>
      </c>
    </row>
    <row r="30" spans="2:13" x14ac:dyDescent="0.25">
      <c r="B30" t="s">
        <v>24</v>
      </c>
      <c r="M30" s="1">
        <v>0.03</v>
      </c>
    </row>
    <row r="31" spans="2:13" x14ac:dyDescent="0.25">
      <c r="B31" t="s">
        <v>25</v>
      </c>
      <c r="M31" s="6">
        <f>M23</f>
        <v>355883.52984671434</v>
      </c>
    </row>
    <row r="32" spans="2:13" x14ac:dyDescent="0.25">
      <c r="B32" t="s">
        <v>26</v>
      </c>
      <c r="M32" s="3">
        <f>M31*(1+M30)/(C26-M30)</f>
        <v>5236571.9391730828</v>
      </c>
    </row>
    <row r="34" spans="2:13" x14ac:dyDescent="0.25">
      <c r="B34" s="20" t="s">
        <v>23</v>
      </c>
      <c r="C34" s="20"/>
      <c r="D34" s="22">
        <f t="shared" ref="D34:L34" si="13">D23*D26</f>
        <v>222643.72000000003</v>
      </c>
      <c r="E34" s="22">
        <f t="shared" si="13"/>
        <v>193096.50000000003</v>
      </c>
      <c r="F34" s="22">
        <f t="shared" si="13"/>
        <v>209056.90082644628</v>
      </c>
      <c r="G34" s="22">
        <f t="shared" si="13"/>
        <v>199466.29151014274</v>
      </c>
      <c r="H34" s="22">
        <f t="shared" si="13"/>
        <v>190409.88709787579</v>
      </c>
      <c r="I34" s="22">
        <f t="shared" si="13"/>
        <v>181764.20604963644</v>
      </c>
      <c r="J34" s="22">
        <f t="shared" si="13"/>
        <v>173510.66379269463</v>
      </c>
      <c r="K34" s="22">
        <f t="shared" si="13"/>
        <v>165631.51281025473</v>
      </c>
      <c r="L34" s="22">
        <f t="shared" si="13"/>
        <v>158109.80529321899</v>
      </c>
      <c r="M34" s="22">
        <f>(M23+M32)*M26</f>
        <v>2371747.045265472</v>
      </c>
    </row>
    <row r="36" spans="2:13" x14ac:dyDescent="0.25">
      <c r="B36" s="4" t="s">
        <v>28</v>
      </c>
      <c r="C36" s="4"/>
      <c r="D36" s="13">
        <f>SUM(D34:M34)</f>
        <v>4065436.5326457415</v>
      </c>
    </row>
    <row r="37" spans="2:13" x14ac:dyDescent="0.25">
      <c r="B37" s="4" t="s">
        <v>29</v>
      </c>
      <c r="C37" s="4"/>
      <c r="D37" s="3">
        <f>732130-707320</f>
        <v>24810</v>
      </c>
    </row>
    <row r="38" spans="2:13" x14ac:dyDescent="0.25">
      <c r="B38" s="4" t="s">
        <v>30</v>
      </c>
      <c r="C38" s="4"/>
      <c r="D38" s="6">
        <f>D36-D37</f>
        <v>4040626.5326457415</v>
      </c>
    </row>
    <row r="39" spans="2:13" x14ac:dyDescent="0.25">
      <c r="B39" t="s">
        <v>32</v>
      </c>
      <c r="D39" s="3">
        <v>3274</v>
      </c>
    </row>
    <row r="40" spans="2:13" x14ac:dyDescent="0.25">
      <c r="B40" s="4" t="s">
        <v>31</v>
      </c>
      <c r="C40" s="4"/>
      <c r="D40" s="8">
        <f>D38/D39</f>
        <v>1234.155935444637</v>
      </c>
    </row>
    <row r="41" spans="2:13" ht="15.75" thickBot="1" x14ac:dyDescent="0.3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x14ac:dyDescent="0.25">
      <c r="B42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WACC</vt:lpstr>
      <vt:lpstr>DCF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ourea</dc:creator>
  <cp:lastModifiedBy>ourea</cp:lastModifiedBy>
  <dcterms:created xsi:type="dcterms:W3CDTF">2015-04-21T14:45:30Z</dcterms:created>
  <dcterms:modified xsi:type="dcterms:W3CDTF">2015-04-25T07:45:04Z</dcterms:modified>
</cp:coreProperties>
</file>